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UNTO CONSULTA SECCIONAL (Enero.2023)\INFOR_ADICIONAL\ENCUESTA_SATISFACCION\2021\"/>
    </mc:Choice>
  </mc:AlternateContent>
  <bookViews>
    <workbookView xWindow="0" yWindow="0" windowWidth="25200" windowHeight="10080"/>
  </bookViews>
  <sheets>
    <sheet name="ACCIONES CORRECTIVAS" sheetId="5" r:id="rId1"/>
    <sheet name="Administrativos" sheetId="1" r:id="rId2"/>
    <sheet name="Docente (Preg - Posg)" sheetId="2" r:id="rId3"/>
    <sheet name="Estudiantes (Preg - Posg)" sheetId="3" r:id="rId4"/>
    <sheet name="Consolidado" sheetId="4" r:id="rId5"/>
  </sheets>
  <definedNames>
    <definedName name="_xlnm._FilterDatabase" localSheetId="1" hidden="1">Administrativos!$A$2:$T$92</definedName>
    <definedName name="_xlnm._FilterDatabase" localSheetId="2" hidden="1">'Docente (Preg - Posg)'!$A$2:$AS$198</definedName>
    <definedName name="_xlnm._FilterDatabase" localSheetId="3" hidden="1">'Estudiantes (Preg - Posg)'!$A$2:$AS$280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86" i="5" l="1"/>
  <c r="Y86" i="5"/>
  <c r="X86" i="5"/>
  <c r="W86" i="5"/>
  <c r="V86" i="5"/>
  <c r="U86" i="5"/>
  <c r="M86" i="5"/>
  <c r="L86" i="5"/>
  <c r="K86" i="5"/>
  <c r="J86" i="5"/>
  <c r="I86" i="5"/>
  <c r="H86" i="5"/>
  <c r="AC86" i="5" s="1"/>
  <c r="Z85" i="5"/>
  <c r="Y85" i="5"/>
  <c r="X85" i="5"/>
  <c r="W85" i="5"/>
  <c r="V85" i="5"/>
  <c r="U85" i="5"/>
  <c r="M85" i="5"/>
  <c r="L85" i="5"/>
  <c r="K85" i="5"/>
  <c r="J85" i="5"/>
  <c r="I85" i="5"/>
  <c r="N85" i="5" s="1"/>
  <c r="H85" i="5"/>
  <c r="Z84" i="5"/>
  <c r="Y84" i="5"/>
  <c r="X84" i="5"/>
  <c r="W84" i="5"/>
  <c r="V84" i="5"/>
  <c r="U84" i="5"/>
  <c r="M84" i="5"/>
  <c r="L84" i="5"/>
  <c r="K84" i="5"/>
  <c r="J84" i="5"/>
  <c r="I84" i="5"/>
  <c r="H84" i="5"/>
  <c r="Z83" i="5"/>
  <c r="Y83" i="5"/>
  <c r="X83" i="5"/>
  <c r="W83" i="5"/>
  <c r="V83" i="5"/>
  <c r="U83" i="5"/>
  <c r="M83" i="5"/>
  <c r="L83" i="5"/>
  <c r="K83" i="5"/>
  <c r="J83" i="5"/>
  <c r="I83" i="5"/>
  <c r="H83" i="5"/>
  <c r="Z82" i="5"/>
  <c r="Y82" i="5"/>
  <c r="X82" i="5"/>
  <c r="W82" i="5"/>
  <c r="V82" i="5"/>
  <c r="U82" i="5"/>
  <c r="M82" i="5"/>
  <c r="L82" i="5"/>
  <c r="K82" i="5"/>
  <c r="J82" i="5"/>
  <c r="I82" i="5"/>
  <c r="H82" i="5"/>
  <c r="AC82" i="5" s="1"/>
  <c r="Z81" i="5"/>
  <c r="Y81" i="5"/>
  <c r="X81" i="5"/>
  <c r="W81" i="5"/>
  <c r="V81" i="5"/>
  <c r="U81" i="5"/>
  <c r="M81" i="5"/>
  <c r="L81" i="5"/>
  <c r="K81" i="5"/>
  <c r="J81" i="5"/>
  <c r="I81" i="5"/>
  <c r="N81" i="5" s="1"/>
  <c r="H81" i="5"/>
  <c r="Z80" i="5"/>
  <c r="Y80" i="5"/>
  <c r="X80" i="5"/>
  <c r="W80" i="5"/>
  <c r="V80" i="5"/>
  <c r="U80" i="5"/>
  <c r="M80" i="5"/>
  <c r="L80" i="5"/>
  <c r="K80" i="5"/>
  <c r="J80" i="5"/>
  <c r="I80" i="5"/>
  <c r="H80" i="5"/>
  <c r="Z79" i="5"/>
  <c r="Y79" i="5"/>
  <c r="X79" i="5"/>
  <c r="W79" i="5"/>
  <c r="V79" i="5"/>
  <c r="U79" i="5"/>
  <c r="M79" i="5"/>
  <c r="L79" i="5"/>
  <c r="K79" i="5"/>
  <c r="J79" i="5"/>
  <c r="I79" i="5"/>
  <c r="N79" i="5" s="1"/>
  <c r="H79" i="5"/>
  <c r="Z78" i="5"/>
  <c r="Y78" i="5"/>
  <c r="X78" i="5"/>
  <c r="W78" i="5"/>
  <c r="V78" i="5"/>
  <c r="U78" i="5"/>
  <c r="M78" i="5"/>
  <c r="L78" i="5"/>
  <c r="K78" i="5"/>
  <c r="J78" i="5"/>
  <c r="I78" i="5"/>
  <c r="H78" i="5"/>
  <c r="Z77" i="5"/>
  <c r="Y77" i="5"/>
  <c r="X77" i="5"/>
  <c r="W77" i="5"/>
  <c r="V77" i="5"/>
  <c r="U77" i="5"/>
  <c r="M77" i="5"/>
  <c r="L77" i="5"/>
  <c r="K77" i="5"/>
  <c r="J77" i="5"/>
  <c r="I77" i="5"/>
  <c r="H77" i="5"/>
  <c r="Z76" i="5"/>
  <c r="Y76" i="5"/>
  <c r="X76" i="5"/>
  <c r="W76" i="5"/>
  <c r="V76" i="5"/>
  <c r="U76" i="5"/>
  <c r="M76" i="5"/>
  <c r="L76" i="5"/>
  <c r="K76" i="5"/>
  <c r="J76" i="5"/>
  <c r="I76" i="5"/>
  <c r="H76" i="5"/>
  <c r="Z75" i="5"/>
  <c r="Y75" i="5"/>
  <c r="X75" i="5"/>
  <c r="W75" i="5"/>
  <c r="V75" i="5"/>
  <c r="U75" i="5"/>
  <c r="M75" i="5"/>
  <c r="L75" i="5"/>
  <c r="K75" i="5"/>
  <c r="J75" i="5"/>
  <c r="I75" i="5"/>
  <c r="H75" i="5"/>
  <c r="Z74" i="5"/>
  <c r="Y74" i="5"/>
  <c r="X74" i="5"/>
  <c r="W74" i="5"/>
  <c r="V74" i="5"/>
  <c r="U74" i="5"/>
  <c r="M74" i="5"/>
  <c r="L74" i="5"/>
  <c r="K74" i="5"/>
  <c r="J74" i="5"/>
  <c r="I74" i="5"/>
  <c r="H74" i="5"/>
  <c r="H73" i="5" s="1"/>
  <c r="Z72" i="5"/>
  <c r="Y72" i="5"/>
  <c r="X72" i="5"/>
  <c r="W72" i="5"/>
  <c r="V72" i="5"/>
  <c r="U72" i="5"/>
  <c r="M72" i="5"/>
  <c r="L72" i="5"/>
  <c r="K72" i="5"/>
  <c r="J72" i="5"/>
  <c r="I72" i="5"/>
  <c r="H72" i="5"/>
  <c r="Z71" i="5"/>
  <c r="Y71" i="5"/>
  <c r="X71" i="5"/>
  <c r="W71" i="5"/>
  <c r="V71" i="5"/>
  <c r="U71" i="5"/>
  <c r="M71" i="5"/>
  <c r="L71" i="5"/>
  <c r="K71" i="5"/>
  <c r="J71" i="5"/>
  <c r="I71" i="5"/>
  <c r="H71" i="5"/>
  <c r="Z70" i="5"/>
  <c r="Y70" i="5"/>
  <c r="X70" i="5"/>
  <c r="W70" i="5"/>
  <c r="V70" i="5"/>
  <c r="U70" i="5"/>
  <c r="M70" i="5"/>
  <c r="L70" i="5"/>
  <c r="K70" i="5"/>
  <c r="J70" i="5"/>
  <c r="I70" i="5"/>
  <c r="H70" i="5"/>
  <c r="Z69" i="5"/>
  <c r="Y69" i="5"/>
  <c r="X69" i="5"/>
  <c r="W69" i="5"/>
  <c r="V69" i="5"/>
  <c r="U69" i="5"/>
  <c r="M69" i="5"/>
  <c r="L69" i="5"/>
  <c r="K69" i="5"/>
  <c r="J69" i="5"/>
  <c r="I69" i="5"/>
  <c r="H69" i="5"/>
  <c r="Z68" i="5"/>
  <c r="Y68" i="5"/>
  <c r="X68" i="5"/>
  <c r="W68" i="5"/>
  <c r="V68" i="5"/>
  <c r="U68" i="5"/>
  <c r="M68" i="5"/>
  <c r="L68" i="5"/>
  <c r="K68" i="5"/>
  <c r="J68" i="5"/>
  <c r="I68" i="5"/>
  <c r="H68" i="5"/>
  <c r="Z67" i="5"/>
  <c r="Y67" i="5"/>
  <c r="X67" i="5"/>
  <c r="W67" i="5"/>
  <c r="V67" i="5"/>
  <c r="U67" i="5"/>
  <c r="M67" i="5"/>
  <c r="L67" i="5"/>
  <c r="K67" i="5"/>
  <c r="J67" i="5"/>
  <c r="I67" i="5"/>
  <c r="H67" i="5"/>
  <c r="Z66" i="5"/>
  <c r="Y66" i="5"/>
  <c r="X66" i="5"/>
  <c r="W66" i="5"/>
  <c r="V66" i="5"/>
  <c r="U66" i="5"/>
  <c r="M66" i="5"/>
  <c r="L66" i="5"/>
  <c r="K66" i="5"/>
  <c r="J66" i="5"/>
  <c r="I66" i="5"/>
  <c r="H66" i="5"/>
  <c r="U63" i="5"/>
  <c r="H63" i="5"/>
  <c r="Z62" i="5"/>
  <c r="Y62" i="5"/>
  <c r="X62" i="5"/>
  <c r="W62" i="5"/>
  <c r="V62" i="5"/>
  <c r="U62" i="5"/>
  <c r="M62" i="5"/>
  <c r="L62" i="5"/>
  <c r="K62" i="5"/>
  <c r="J62" i="5"/>
  <c r="I62" i="5"/>
  <c r="H62" i="5"/>
  <c r="AC62" i="5" s="1"/>
  <c r="Z61" i="5"/>
  <c r="Y61" i="5"/>
  <c r="X61" i="5"/>
  <c r="W61" i="5"/>
  <c r="V61" i="5"/>
  <c r="U61" i="5"/>
  <c r="M61" i="5"/>
  <c r="L61" i="5"/>
  <c r="K61" i="5"/>
  <c r="J61" i="5"/>
  <c r="I61" i="5"/>
  <c r="H61" i="5"/>
  <c r="Z60" i="5"/>
  <c r="Y60" i="5"/>
  <c r="X60" i="5"/>
  <c r="W60" i="5"/>
  <c r="V60" i="5"/>
  <c r="U60" i="5"/>
  <c r="M60" i="5"/>
  <c r="L60" i="5"/>
  <c r="K60" i="5"/>
  <c r="J60" i="5"/>
  <c r="I60" i="5"/>
  <c r="H60" i="5"/>
  <c r="U59" i="5"/>
  <c r="Z57" i="5"/>
  <c r="Y57" i="5"/>
  <c r="X57" i="5"/>
  <c r="W57" i="5"/>
  <c r="V57" i="5"/>
  <c r="U57" i="5"/>
  <c r="M57" i="5"/>
  <c r="L57" i="5"/>
  <c r="K57" i="5"/>
  <c r="J57" i="5"/>
  <c r="I57" i="5"/>
  <c r="H57" i="5"/>
  <c r="Z56" i="5"/>
  <c r="Y56" i="5"/>
  <c r="X56" i="5"/>
  <c r="W56" i="5"/>
  <c r="V56" i="5"/>
  <c r="U56" i="5"/>
  <c r="M56" i="5"/>
  <c r="L56" i="5"/>
  <c r="K56" i="5"/>
  <c r="J56" i="5"/>
  <c r="I56" i="5"/>
  <c r="H56" i="5"/>
  <c r="Z55" i="5"/>
  <c r="Y55" i="5"/>
  <c r="X55" i="5"/>
  <c r="W55" i="5"/>
  <c r="V55" i="5"/>
  <c r="U55" i="5"/>
  <c r="M55" i="5"/>
  <c r="L55" i="5"/>
  <c r="K55" i="5"/>
  <c r="J55" i="5"/>
  <c r="I55" i="5"/>
  <c r="H55" i="5"/>
  <c r="Z54" i="5"/>
  <c r="Y54" i="5"/>
  <c r="X54" i="5"/>
  <c r="W54" i="5"/>
  <c r="V54" i="5"/>
  <c r="U54" i="5"/>
  <c r="M54" i="5"/>
  <c r="L54" i="5"/>
  <c r="K54" i="5"/>
  <c r="J54" i="5"/>
  <c r="I54" i="5"/>
  <c r="H54" i="5"/>
  <c r="Z53" i="5"/>
  <c r="Y53" i="5"/>
  <c r="X53" i="5"/>
  <c r="W53" i="5"/>
  <c r="V53" i="5"/>
  <c r="U53" i="5"/>
  <c r="M53" i="5"/>
  <c r="L53" i="5"/>
  <c r="K53" i="5"/>
  <c r="J53" i="5"/>
  <c r="I53" i="5"/>
  <c r="H53" i="5"/>
  <c r="Z52" i="5"/>
  <c r="Y52" i="5"/>
  <c r="X52" i="5"/>
  <c r="W52" i="5"/>
  <c r="V52" i="5"/>
  <c r="U52" i="5"/>
  <c r="M52" i="5"/>
  <c r="L52" i="5"/>
  <c r="K52" i="5"/>
  <c r="J52" i="5"/>
  <c r="I52" i="5"/>
  <c r="H52" i="5"/>
  <c r="Z49" i="5"/>
  <c r="Y49" i="5"/>
  <c r="X49" i="5"/>
  <c r="W49" i="5"/>
  <c r="V49" i="5"/>
  <c r="U49" i="5"/>
  <c r="M49" i="5"/>
  <c r="K49" i="5"/>
  <c r="H49" i="5"/>
  <c r="Z48" i="5"/>
  <c r="Y48" i="5"/>
  <c r="X48" i="5"/>
  <c r="W48" i="5"/>
  <c r="V48" i="5"/>
  <c r="U48" i="5"/>
  <c r="M48" i="5"/>
  <c r="K48" i="5"/>
  <c r="H48" i="5"/>
  <c r="Z47" i="5"/>
  <c r="Y47" i="5"/>
  <c r="X47" i="5"/>
  <c r="W47" i="5"/>
  <c r="V47" i="5"/>
  <c r="U47" i="5"/>
  <c r="M47" i="5"/>
  <c r="K47" i="5"/>
  <c r="H47" i="5"/>
  <c r="Z46" i="5"/>
  <c r="Y46" i="5"/>
  <c r="X46" i="5"/>
  <c r="W46" i="5"/>
  <c r="V46" i="5"/>
  <c r="U46" i="5"/>
  <c r="M46" i="5"/>
  <c r="L46" i="5"/>
  <c r="K46" i="5"/>
  <c r="J46" i="5"/>
  <c r="I46" i="5"/>
  <c r="H46" i="5"/>
  <c r="U43" i="5"/>
  <c r="H43" i="5"/>
  <c r="Z42" i="5"/>
  <c r="Y42" i="5"/>
  <c r="X42" i="5"/>
  <c r="W42" i="5"/>
  <c r="V42" i="5"/>
  <c r="U42" i="5"/>
  <c r="M42" i="5"/>
  <c r="J42" i="5"/>
  <c r="I42" i="5"/>
  <c r="H42" i="5"/>
  <c r="Z41" i="5"/>
  <c r="Y41" i="5"/>
  <c r="X41" i="5"/>
  <c r="W41" i="5"/>
  <c r="V41" i="5"/>
  <c r="U41" i="5"/>
  <c r="M41" i="5"/>
  <c r="L41" i="5"/>
  <c r="K41" i="5"/>
  <c r="J41" i="5"/>
  <c r="I41" i="5"/>
  <c r="H41" i="5"/>
  <c r="H40" i="5" s="1"/>
  <c r="Z38" i="5"/>
  <c r="Y38" i="5"/>
  <c r="X38" i="5"/>
  <c r="W38" i="5"/>
  <c r="V38" i="5"/>
  <c r="U38" i="5"/>
  <c r="M38" i="5"/>
  <c r="L38" i="5"/>
  <c r="K38" i="5"/>
  <c r="J38" i="5"/>
  <c r="I38" i="5"/>
  <c r="H38" i="5"/>
  <c r="Z35" i="5"/>
  <c r="Y35" i="5"/>
  <c r="X35" i="5"/>
  <c r="W35" i="5"/>
  <c r="V35" i="5"/>
  <c r="U35" i="5"/>
  <c r="M35" i="5"/>
  <c r="L35" i="5"/>
  <c r="K35" i="5"/>
  <c r="J35" i="5"/>
  <c r="I35" i="5"/>
  <c r="H35" i="5"/>
  <c r="H33" i="5"/>
  <c r="Z32" i="5"/>
  <c r="Y32" i="5"/>
  <c r="X32" i="5"/>
  <c r="W32" i="5"/>
  <c r="V32" i="5"/>
  <c r="U32" i="5"/>
  <c r="M32" i="5"/>
  <c r="L32" i="5"/>
  <c r="K32" i="5"/>
  <c r="J32" i="5"/>
  <c r="I32" i="5"/>
  <c r="H32" i="5"/>
  <c r="AC32" i="5" s="1"/>
  <c r="Z29" i="5"/>
  <c r="Y29" i="5"/>
  <c r="X29" i="5"/>
  <c r="W29" i="5"/>
  <c r="V29" i="5"/>
  <c r="U29" i="5"/>
  <c r="N29" i="5"/>
  <c r="O29" i="5" s="1"/>
  <c r="H29" i="5"/>
  <c r="AC29" i="5" s="1"/>
  <c r="Z28" i="5"/>
  <c r="Y28" i="5"/>
  <c r="X28" i="5"/>
  <c r="W28" i="5"/>
  <c r="V28" i="5"/>
  <c r="U28" i="5"/>
  <c r="N28" i="5"/>
  <c r="H28" i="5"/>
  <c r="Z27" i="5"/>
  <c r="Y27" i="5"/>
  <c r="X27" i="5"/>
  <c r="W27" i="5"/>
  <c r="V27" i="5"/>
  <c r="U27" i="5"/>
  <c r="N27" i="5"/>
  <c r="H27" i="5"/>
  <c r="U24" i="5"/>
  <c r="H24" i="5"/>
  <c r="Z23" i="5"/>
  <c r="Y23" i="5"/>
  <c r="X23" i="5"/>
  <c r="W23" i="5"/>
  <c r="V23" i="5"/>
  <c r="U23" i="5"/>
  <c r="N23" i="5"/>
  <c r="H23" i="5"/>
  <c r="Z22" i="5"/>
  <c r="Y22" i="5"/>
  <c r="X22" i="5"/>
  <c r="W22" i="5"/>
  <c r="V22" i="5"/>
  <c r="U22" i="5"/>
  <c r="N22" i="5"/>
  <c r="O22" i="5" s="1"/>
  <c r="H22" i="5"/>
  <c r="Z21" i="5"/>
  <c r="Y21" i="5"/>
  <c r="X21" i="5"/>
  <c r="W21" i="5"/>
  <c r="V21" i="5"/>
  <c r="U21" i="5"/>
  <c r="N21" i="5"/>
  <c r="O21" i="5" s="1"/>
  <c r="H21" i="5"/>
  <c r="Z20" i="5"/>
  <c r="Y20" i="5"/>
  <c r="X20" i="5"/>
  <c r="W20" i="5"/>
  <c r="V20" i="5"/>
  <c r="U20" i="5"/>
  <c r="N20" i="5"/>
  <c r="H20" i="5"/>
  <c r="Z19" i="5"/>
  <c r="Y19" i="5"/>
  <c r="X19" i="5"/>
  <c r="W19" i="5"/>
  <c r="V19" i="5"/>
  <c r="U19" i="5"/>
  <c r="U18" i="5" s="1"/>
  <c r="N19" i="5"/>
  <c r="H19" i="5"/>
  <c r="H18" i="5"/>
  <c r="Z17" i="5"/>
  <c r="Y17" i="5"/>
  <c r="X17" i="5"/>
  <c r="W17" i="5"/>
  <c r="V17" i="5"/>
  <c r="U17" i="5"/>
  <c r="M17" i="5"/>
  <c r="L17" i="5"/>
  <c r="K17" i="5"/>
  <c r="J17" i="5"/>
  <c r="I17" i="5"/>
  <c r="H17" i="5"/>
  <c r="Z16" i="5"/>
  <c r="Y16" i="5"/>
  <c r="X16" i="5"/>
  <c r="W16" i="5"/>
  <c r="V16" i="5"/>
  <c r="U16" i="5"/>
  <c r="U15" i="5" s="1"/>
  <c r="M16" i="5"/>
  <c r="L16" i="5"/>
  <c r="K16" i="5"/>
  <c r="J16" i="5"/>
  <c r="I16" i="5"/>
  <c r="H16" i="5"/>
  <c r="Z13" i="5"/>
  <c r="Y13" i="5"/>
  <c r="X13" i="5"/>
  <c r="W13" i="5"/>
  <c r="V13" i="5"/>
  <c r="U13" i="5"/>
  <c r="U12" i="5" s="1"/>
  <c r="M13" i="5"/>
  <c r="L13" i="5"/>
  <c r="K13" i="5"/>
  <c r="J13" i="5"/>
  <c r="I13" i="5"/>
  <c r="H13" i="5"/>
  <c r="Z10" i="5"/>
  <c r="Y10" i="5"/>
  <c r="X10" i="5"/>
  <c r="W10" i="5"/>
  <c r="V10" i="5"/>
  <c r="U10" i="5"/>
  <c r="M10" i="5"/>
  <c r="L10" i="5"/>
  <c r="K10" i="5"/>
  <c r="J10" i="5"/>
  <c r="I10" i="5"/>
  <c r="H10" i="5"/>
  <c r="Z9" i="5"/>
  <c r="Y9" i="5"/>
  <c r="X9" i="5"/>
  <c r="W9" i="5"/>
  <c r="V9" i="5"/>
  <c r="U9" i="5"/>
  <c r="M9" i="5"/>
  <c r="L9" i="5"/>
  <c r="K9" i="5"/>
  <c r="J9" i="5"/>
  <c r="I9" i="5"/>
  <c r="H9" i="5"/>
  <c r="Z8" i="5"/>
  <c r="Y8" i="5"/>
  <c r="X8" i="5"/>
  <c r="W8" i="5"/>
  <c r="V8" i="5"/>
  <c r="U8" i="5"/>
  <c r="M8" i="5"/>
  <c r="L8" i="5"/>
  <c r="K8" i="5"/>
  <c r="J8" i="5"/>
  <c r="I8" i="5"/>
  <c r="H8" i="5"/>
  <c r="Z7" i="5"/>
  <c r="Y7" i="5"/>
  <c r="X7" i="5"/>
  <c r="W7" i="5"/>
  <c r="V7" i="5"/>
  <c r="U7" i="5"/>
  <c r="M7" i="5"/>
  <c r="L7" i="5"/>
  <c r="K7" i="5"/>
  <c r="J7" i="5"/>
  <c r="I7" i="5"/>
  <c r="H7" i="5"/>
  <c r="Z6" i="5"/>
  <c r="Y6" i="5"/>
  <c r="X6" i="5"/>
  <c r="W6" i="5"/>
  <c r="V6" i="5"/>
  <c r="U6" i="5"/>
  <c r="U3" i="5" s="1"/>
  <c r="M6" i="5"/>
  <c r="L6" i="5"/>
  <c r="K6" i="5"/>
  <c r="J6" i="5"/>
  <c r="I6" i="5"/>
  <c r="H6" i="5"/>
  <c r="N17" i="5" l="1"/>
  <c r="AC16" i="5"/>
  <c r="AC85" i="5"/>
  <c r="N6" i="5"/>
  <c r="N8" i="5"/>
  <c r="N82" i="5"/>
  <c r="N7" i="5"/>
  <c r="AC17" i="5"/>
  <c r="N57" i="5"/>
  <c r="AC61" i="5"/>
  <c r="AA61" i="5"/>
  <c r="AB61" i="5" s="1"/>
  <c r="N42" i="5"/>
  <c r="AD42" i="5" s="1"/>
  <c r="AE42" i="5" s="1"/>
  <c r="AA16" i="5"/>
  <c r="AB16" i="5" s="1"/>
  <c r="AA32" i="5"/>
  <c r="AB32" i="5" s="1"/>
  <c r="AA35" i="5"/>
  <c r="AB35" i="5" s="1"/>
  <c r="N41" i="5"/>
  <c r="N54" i="5"/>
  <c r="AD54" i="5" s="1"/>
  <c r="N60" i="5"/>
  <c r="N61" i="5"/>
  <c r="N74" i="5"/>
  <c r="AD74" i="5" s="1"/>
  <c r="N77" i="5"/>
  <c r="AC22" i="5"/>
  <c r="AC23" i="5"/>
  <c r="AC38" i="5"/>
  <c r="AA38" i="5"/>
  <c r="AB38" i="5" s="1"/>
  <c r="AA41" i="5"/>
  <c r="AB41" i="5" s="1"/>
  <c r="AA42" i="5"/>
  <c r="AB42" i="5" s="1"/>
  <c r="N48" i="5"/>
  <c r="AA49" i="5"/>
  <c r="AB49" i="5" s="1"/>
  <c r="AA53" i="5"/>
  <c r="AB53" i="5" s="1"/>
  <c r="AA54" i="5"/>
  <c r="AB54" i="5" s="1"/>
  <c r="AA57" i="5"/>
  <c r="AB57" i="5" s="1"/>
  <c r="AC71" i="5"/>
  <c r="AA71" i="5"/>
  <c r="AB71" i="5" s="1"/>
  <c r="AC72" i="5"/>
  <c r="N75" i="5"/>
  <c r="AA75" i="5"/>
  <c r="AB75" i="5" s="1"/>
  <c r="AA76" i="5"/>
  <c r="AB76" i="5" s="1"/>
  <c r="AA77" i="5"/>
  <c r="AB77" i="5" s="1"/>
  <c r="AA85" i="5"/>
  <c r="AB85" i="5" s="1"/>
  <c r="N9" i="5"/>
  <c r="AA10" i="5"/>
  <c r="AB10" i="5" s="1"/>
  <c r="N13" i="5"/>
  <c r="AA13" i="5"/>
  <c r="AB13" i="5" s="1"/>
  <c r="N16" i="5"/>
  <c r="AC8" i="5"/>
  <c r="AA8" i="5"/>
  <c r="AB8" i="5" s="1"/>
  <c r="AC9" i="5"/>
  <c r="AC10" i="5"/>
  <c r="AC13" i="5"/>
  <c r="H15" i="5"/>
  <c r="O17" i="5" s="1"/>
  <c r="N35" i="5"/>
  <c r="AD35" i="5" s="1"/>
  <c r="AC42" i="5"/>
  <c r="AC47" i="5"/>
  <c r="N49" i="5"/>
  <c r="O49" i="5" s="1"/>
  <c r="AC52" i="5"/>
  <c r="AC53" i="5"/>
  <c r="AC55" i="5"/>
  <c r="AC56" i="5"/>
  <c r="AC57" i="5"/>
  <c r="N67" i="5"/>
  <c r="N69" i="5"/>
  <c r="N70" i="5"/>
  <c r="N71" i="5"/>
  <c r="AD71" i="5" s="1"/>
  <c r="AA74" i="5"/>
  <c r="AB74" i="5" s="1"/>
  <c r="AC75" i="5"/>
  <c r="AC76" i="5"/>
  <c r="AA82" i="5"/>
  <c r="AB82" i="5" s="1"/>
  <c r="AA86" i="5"/>
  <c r="AB86" i="5" s="1"/>
  <c r="AD41" i="5"/>
  <c r="AD61" i="5"/>
  <c r="AE61" i="5" s="1"/>
  <c r="AD77" i="5"/>
  <c r="AA84" i="5"/>
  <c r="AB84" i="5" s="1"/>
  <c r="AC35" i="5"/>
  <c r="AA46" i="5"/>
  <c r="AB46" i="5" s="1"/>
  <c r="AC54" i="5"/>
  <c r="N55" i="5"/>
  <c r="N68" i="5"/>
  <c r="AA72" i="5"/>
  <c r="AB72" i="5" s="1"/>
  <c r="AA6" i="5"/>
  <c r="AB6" i="5" s="1"/>
  <c r="AA7" i="5"/>
  <c r="AB7" i="5" s="1"/>
  <c r="AA9" i="5"/>
  <c r="AB9" i="5" s="1"/>
  <c r="N10" i="5"/>
  <c r="AD10" i="5" s="1"/>
  <c r="AA17" i="5"/>
  <c r="AB17" i="5" s="1"/>
  <c r="AA20" i="5"/>
  <c r="AB20" i="5" s="1"/>
  <c r="AC21" i="5"/>
  <c r="AC27" i="5"/>
  <c r="AC28" i="5"/>
  <c r="AA29" i="5"/>
  <c r="AB29" i="5" s="1"/>
  <c r="N32" i="5"/>
  <c r="AD32" i="5" s="1"/>
  <c r="AE32" i="5" s="1"/>
  <c r="N38" i="5"/>
  <c r="AC46" i="5"/>
  <c r="AA47" i="5"/>
  <c r="AB47" i="5" s="1"/>
  <c r="AC48" i="5"/>
  <c r="N53" i="5"/>
  <c r="AA60" i="5"/>
  <c r="AB60" i="5" s="1"/>
  <c r="AA67" i="5"/>
  <c r="AB67" i="5" s="1"/>
  <c r="AA69" i="5"/>
  <c r="AB69" i="5" s="1"/>
  <c r="AA70" i="5"/>
  <c r="AB70" i="5" s="1"/>
  <c r="AC74" i="5"/>
  <c r="N76" i="5"/>
  <c r="AA79" i="5"/>
  <c r="AB79" i="5" s="1"/>
  <c r="AA81" i="5"/>
  <c r="AB81" i="5" s="1"/>
  <c r="AC83" i="5"/>
  <c r="AC84" i="5"/>
  <c r="N86" i="5"/>
  <c r="AD86" i="5" s="1"/>
  <c r="AE86" i="5" s="1"/>
  <c r="O41" i="5"/>
  <c r="AA23" i="5"/>
  <c r="AB23" i="5" s="1"/>
  <c r="AA28" i="5"/>
  <c r="AB28" i="5" s="1"/>
  <c r="AC41" i="5"/>
  <c r="N52" i="5"/>
  <c r="N56" i="5"/>
  <c r="AA62" i="5"/>
  <c r="AB62" i="5" s="1"/>
  <c r="AA66" i="5"/>
  <c r="AB66" i="5" s="1"/>
  <c r="O82" i="5"/>
  <c r="AC77" i="5"/>
  <c r="N78" i="5"/>
  <c r="AA80" i="5"/>
  <c r="AB80" i="5" s="1"/>
  <c r="N83" i="5"/>
  <c r="AC6" i="5"/>
  <c r="AC7" i="5"/>
  <c r="AC19" i="5"/>
  <c r="AA19" i="5"/>
  <c r="AB19" i="5" s="1"/>
  <c r="AC20" i="5"/>
  <c r="AA21" i="5"/>
  <c r="AB21" i="5" s="1"/>
  <c r="AA22" i="5"/>
  <c r="AB22" i="5" s="1"/>
  <c r="AA27" i="5"/>
  <c r="AB27" i="5" s="1"/>
  <c r="N46" i="5"/>
  <c r="N47" i="5"/>
  <c r="O47" i="5" s="1"/>
  <c r="AA48" i="5"/>
  <c r="AB48" i="5" s="1"/>
  <c r="AC49" i="5"/>
  <c r="AA52" i="5"/>
  <c r="AB52" i="5" s="1"/>
  <c r="AA55" i="5"/>
  <c r="AB55" i="5" s="1"/>
  <c r="AA56" i="5"/>
  <c r="AB56" i="5" s="1"/>
  <c r="AC60" i="5"/>
  <c r="N62" i="5"/>
  <c r="AC66" i="5"/>
  <c r="N66" i="5"/>
  <c r="AD66" i="5" s="1"/>
  <c r="AC67" i="5"/>
  <c r="AC68" i="5"/>
  <c r="AA68" i="5"/>
  <c r="AB68" i="5" s="1"/>
  <c r="AC69" i="5"/>
  <c r="AC70" i="5"/>
  <c r="N72" i="5"/>
  <c r="AC78" i="5"/>
  <c r="AA78" i="5"/>
  <c r="AB78" i="5" s="1"/>
  <c r="AC79" i="5"/>
  <c r="AC80" i="5"/>
  <c r="N80" i="5"/>
  <c r="O80" i="5" s="1"/>
  <c r="AC81" i="5"/>
  <c r="AA83" i="5"/>
  <c r="AB83" i="5" s="1"/>
  <c r="N84" i="5"/>
  <c r="AD52" i="5"/>
  <c r="AE52" i="5" s="1"/>
  <c r="O78" i="5"/>
  <c r="AD47" i="5"/>
  <c r="AE47" i="5" s="1"/>
  <c r="O84" i="5"/>
  <c r="AD84" i="5"/>
  <c r="AE84" i="5" s="1"/>
  <c r="AD60" i="5"/>
  <c r="AD75" i="5"/>
  <c r="AE75" i="5" s="1"/>
  <c r="O75" i="5"/>
  <c r="O79" i="5"/>
  <c r="O81" i="5"/>
  <c r="AD49" i="5"/>
  <c r="AE71" i="5"/>
  <c r="O48" i="5"/>
  <c r="AD70" i="5"/>
  <c r="AD23" i="5"/>
  <c r="AE23" i="5" s="1"/>
  <c r="O76" i="5"/>
  <c r="AD76" i="5"/>
  <c r="O46" i="5"/>
  <c r="AD46" i="5"/>
  <c r="AD72" i="5"/>
  <c r="AE72" i="5" s="1"/>
  <c r="O77" i="5"/>
  <c r="O85" i="5"/>
  <c r="O74" i="5"/>
  <c r="H3" i="5"/>
  <c r="O20" i="5"/>
  <c r="O28" i="5"/>
  <c r="H51" i="5"/>
  <c r="H64" i="5"/>
  <c r="O67" i="5" s="1"/>
  <c r="H12" i="5"/>
  <c r="O13" i="5" s="1"/>
  <c r="O19" i="5"/>
  <c r="O23" i="5"/>
  <c r="O27" i="5"/>
  <c r="H31" i="5"/>
  <c r="O32" i="5" s="1"/>
  <c r="H37" i="5"/>
  <c r="H59" i="5"/>
  <c r="O61" i="5" s="1"/>
  <c r="AD53" i="5" l="1"/>
  <c r="AE53" i="5" s="1"/>
  <c r="AD83" i="5"/>
  <c r="AE83" i="5" s="1"/>
  <c r="AE76" i="5"/>
  <c r="O83" i="5"/>
  <c r="AD13" i="5"/>
  <c r="AE13" i="5" s="1"/>
  <c r="AE35" i="5"/>
  <c r="AE60" i="5"/>
  <c r="AD9" i="5"/>
  <c r="AE9" i="5" s="1"/>
  <c r="AD16" i="5"/>
  <c r="AE16" i="5" s="1"/>
  <c r="AD8" i="5"/>
  <c r="AE8" i="5" s="1"/>
  <c r="O16" i="5"/>
  <c r="AD21" i="5"/>
  <c r="AD6" i="5"/>
  <c r="AE6" i="5" s="1"/>
  <c r="AE10" i="5"/>
  <c r="AD81" i="5"/>
  <c r="AE81" i="5" s="1"/>
  <c r="O38" i="5"/>
  <c r="AD79" i="5"/>
  <c r="AE79" i="5" s="1"/>
  <c r="AE46" i="5"/>
  <c r="O54" i="5"/>
  <c r="AD7" i="5"/>
  <c r="AE7" i="5" s="1"/>
  <c r="O42" i="5"/>
  <c r="AD82" i="5"/>
  <c r="AE82" i="5" s="1"/>
  <c r="AE49" i="5"/>
  <c r="AD17" i="5"/>
  <c r="AE17" i="5" s="1"/>
  <c r="O10" i="5"/>
  <c r="AD19" i="5"/>
  <c r="AE19" i="5" s="1"/>
  <c r="AD29" i="5"/>
  <c r="AE29" i="5" s="1"/>
  <c r="O35" i="5"/>
  <c r="AD38" i="5"/>
  <c r="AE38" i="5" s="1"/>
  <c r="AD78" i="5"/>
  <c r="AE78" i="5" s="1"/>
  <c r="AD55" i="5"/>
  <c r="AE55" i="5" s="1"/>
  <c r="AE66" i="5"/>
  <c r="AD28" i="5"/>
  <c r="AE28" i="5" s="1"/>
  <c r="AE54" i="5"/>
  <c r="AD85" i="5"/>
  <c r="AE85" i="5" s="1"/>
  <c r="AD68" i="5"/>
  <c r="AE68" i="5" s="1"/>
  <c r="AD57" i="5"/>
  <c r="AE57" i="5" s="1"/>
  <c r="O66" i="5"/>
  <c r="AE21" i="5"/>
  <c r="AD69" i="5"/>
  <c r="AE69" i="5" s="1"/>
  <c r="O86" i="5"/>
  <c r="AE70" i="5"/>
  <c r="AD22" i="5"/>
  <c r="AE22" i="5" s="1"/>
  <c r="AD67" i="5"/>
  <c r="AE67" i="5" s="1"/>
  <c r="AE77" i="5"/>
  <c r="AE41" i="5"/>
  <c r="O55" i="5"/>
  <c r="AD62" i="5"/>
  <c r="AE62" i="5" s="1"/>
  <c r="AD48" i="5"/>
  <c r="AE48" i="5" s="1"/>
  <c r="AD80" i="5"/>
  <c r="AE80" i="5" s="1"/>
  <c r="AD56" i="5"/>
  <c r="AE56" i="5" s="1"/>
  <c r="AD27" i="5"/>
  <c r="AE27" i="5" s="1"/>
  <c r="AD20" i="5"/>
  <c r="AE20" i="5" s="1"/>
  <c r="AE74" i="5"/>
  <c r="O9" i="5"/>
  <c r="O69" i="5"/>
  <c r="O70" i="5"/>
  <c r="O56" i="5"/>
  <c r="O62" i="5"/>
  <c r="O53" i="5"/>
  <c r="O52" i="5"/>
  <c r="O71" i="5"/>
  <c r="O60" i="5"/>
  <c r="O7" i="5"/>
  <c r="O6" i="5"/>
  <c r="O8" i="5"/>
  <c r="O57" i="5"/>
  <c r="O68" i="5"/>
  <c r="O72" i="5"/>
  <c r="G17" i="4" l="1"/>
  <c r="AP207" i="2" l="1"/>
  <c r="AP204" i="2"/>
  <c r="R99" i="1"/>
  <c r="R103" i="1"/>
  <c r="P99" i="1"/>
  <c r="P103" i="1"/>
  <c r="N99" i="1"/>
  <c r="N103" i="1"/>
  <c r="L103" i="1"/>
  <c r="L99" i="1"/>
  <c r="J103" i="1"/>
  <c r="J99" i="1"/>
  <c r="F103" i="1"/>
  <c r="F99" i="1"/>
  <c r="H99" i="1"/>
  <c r="H103" i="1"/>
  <c r="AD71" i="3"/>
  <c r="G5" i="4"/>
  <c r="X132" i="2"/>
  <c r="Z160" i="2"/>
  <c r="Z5" i="2"/>
  <c r="Z4" i="2"/>
  <c r="Z3" i="2"/>
  <c r="S105" i="1"/>
  <c r="K105" i="1"/>
  <c r="M105" i="1"/>
  <c r="O105" i="1"/>
  <c r="Q105" i="1"/>
  <c r="K98" i="1"/>
  <c r="L98" i="1"/>
  <c r="M98" i="1"/>
  <c r="N98" i="1"/>
  <c r="J98" i="1"/>
  <c r="AQ4" i="2" l="1"/>
  <c r="AQ5" i="2"/>
  <c r="AQ6" i="2"/>
  <c r="AQ7" i="2"/>
  <c r="AQ8" i="2"/>
  <c r="AQ9" i="2"/>
  <c r="AQ3" i="2"/>
  <c r="Y132" i="2" s="1"/>
  <c r="AJ4" i="3"/>
  <c r="AJ5" i="3"/>
  <c r="AJ6" i="3"/>
  <c r="AJ7" i="3"/>
  <c r="AJ8"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K51" i="3" s="1"/>
  <c r="AJ52" i="3"/>
  <c r="AJ53" i="3"/>
  <c r="AJ54" i="3"/>
  <c r="AJ55" i="3"/>
  <c r="AJ56" i="3"/>
  <c r="AJ57" i="3"/>
  <c r="AJ58" i="3"/>
  <c r="AJ59" i="3"/>
  <c r="AK59" i="3" s="1"/>
  <c r="AJ60" i="3"/>
  <c r="AJ61" i="3"/>
  <c r="AJ62" i="3"/>
  <c r="AJ63" i="3"/>
  <c r="AJ64" i="3"/>
  <c r="AJ65" i="3"/>
  <c r="AJ66" i="3"/>
  <c r="AJ67" i="3"/>
  <c r="AK67" i="3" s="1"/>
  <c r="AJ68" i="3"/>
  <c r="AJ69" i="3"/>
  <c r="AJ70" i="3"/>
  <c r="AJ71" i="3"/>
  <c r="AJ72" i="3"/>
  <c r="AJ73" i="3"/>
  <c r="AK73" i="3" s="1"/>
  <c r="AJ74" i="3"/>
  <c r="AK74" i="3" s="1"/>
  <c r="AJ75" i="3"/>
  <c r="AJ76" i="3"/>
  <c r="AJ77" i="3"/>
  <c r="AJ78" i="3"/>
  <c r="AK78" i="3" s="1"/>
  <c r="AJ79" i="3"/>
  <c r="AJ80" i="3"/>
  <c r="AJ81" i="3"/>
  <c r="AK81" i="3" s="1"/>
  <c r="AJ82" i="3"/>
  <c r="AK82" i="3" s="1"/>
  <c r="AJ83" i="3"/>
  <c r="AJ84" i="3"/>
  <c r="AJ85" i="3"/>
  <c r="AJ86" i="3"/>
  <c r="AK86" i="3" s="1"/>
  <c r="AJ87" i="3"/>
  <c r="AJ88" i="3"/>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K114" i="3" s="1"/>
  <c r="AJ115" i="3"/>
  <c r="AJ116" i="3"/>
  <c r="AJ117" i="3"/>
  <c r="AJ118" i="3"/>
  <c r="AJ119" i="3"/>
  <c r="AJ120" i="3"/>
  <c r="AK120" i="3" s="1"/>
  <c r="AJ121" i="3"/>
  <c r="AK121" i="3" s="1"/>
  <c r="AJ122" i="3"/>
  <c r="AK122" i="3" s="1"/>
  <c r="AJ123" i="3"/>
  <c r="AJ124" i="3"/>
  <c r="AJ125" i="3"/>
  <c r="AJ126" i="3"/>
  <c r="AJ127" i="3"/>
  <c r="AK127" i="3" s="1"/>
  <c r="AJ128" i="3"/>
  <c r="AK128" i="3" s="1"/>
  <c r="AJ129" i="3"/>
  <c r="AK129" i="3" s="1"/>
  <c r="AJ130" i="3"/>
  <c r="AK130" i="3" s="1"/>
  <c r="AJ131" i="3"/>
  <c r="AJ132" i="3"/>
  <c r="AJ133" i="3"/>
  <c r="AJ134" i="3"/>
  <c r="AJ135" i="3"/>
  <c r="AJ136" i="3"/>
  <c r="AJ137" i="3"/>
  <c r="AJ138" i="3"/>
  <c r="AJ139" i="3"/>
  <c r="AJ140" i="3"/>
  <c r="AJ141" i="3"/>
  <c r="AJ142" i="3"/>
  <c r="AJ143" i="3"/>
  <c r="AJ144" i="3"/>
  <c r="AJ145" i="3"/>
  <c r="AJ146" i="3"/>
  <c r="AJ147" i="3"/>
  <c r="AJ148" i="3"/>
  <c r="AJ149" i="3"/>
  <c r="AJ150" i="3"/>
  <c r="AJ151" i="3"/>
  <c r="AJ152" i="3"/>
  <c r="AJ153" i="3"/>
  <c r="AJ154" i="3"/>
  <c r="AJ155" i="3"/>
  <c r="AJ156" i="3"/>
  <c r="AJ157" i="3"/>
  <c r="AJ158" i="3"/>
  <c r="AJ159" i="3"/>
  <c r="AJ160" i="3"/>
  <c r="AJ161" i="3"/>
  <c r="AJ162" i="3"/>
  <c r="AJ163" i="3"/>
  <c r="AJ164" i="3"/>
  <c r="AJ165" i="3"/>
  <c r="AJ166" i="3"/>
  <c r="AJ167" i="3"/>
  <c r="AJ168" i="3"/>
  <c r="AJ169" i="3"/>
  <c r="AJ170" i="3"/>
  <c r="AJ171" i="3"/>
  <c r="AJ172" i="3"/>
  <c r="AJ173" i="3"/>
  <c r="AJ174" i="3"/>
  <c r="AJ175" i="3"/>
  <c r="AJ176" i="3"/>
  <c r="AJ177" i="3"/>
  <c r="AJ178" i="3"/>
  <c r="AJ179" i="3"/>
  <c r="AJ180" i="3"/>
  <c r="AJ181" i="3"/>
  <c r="AJ182" i="3"/>
  <c r="AJ183" i="3"/>
  <c r="AJ184" i="3"/>
  <c r="AJ185" i="3"/>
  <c r="AJ186" i="3"/>
  <c r="AJ187" i="3"/>
  <c r="AK187" i="3" s="1"/>
  <c r="AJ188" i="3"/>
  <c r="AJ189" i="3"/>
  <c r="AJ190" i="3"/>
  <c r="AJ191" i="3"/>
  <c r="AJ192" i="3"/>
  <c r="AJ193" i="3"/>
  <c r="AJ194" i="3"/>
  <c r="AJ195" i="3"/>
  <c r="AK195" i="3" s="1"/>
  <c r="AJ196" i="3"/>
  <c r="AJ197" i="3"/>
  <c r="AJ198" i="3"/>
  <c r="AJ199" i="3"/>
  <c r="AJ200" i="3"/>
  <c r="AJ201" i="3"/>
  <c r="AJ202" i="3"/>
  <c r="AJ203" i="3"/>
  <c r="AK203" i="3" s="1"/>
  <c r="AJ204" i="3"/>
  <c r="AJ205" i="3"/>
  <c r="AJ206" i="3"/>
  <c r="AJ207" i="3"/>
  <c r="AJ208" i="3"/>
  <c r="AJ209" i="3"/>
  <c r="AJ210" i="3"/>
  <c r="AJ211" i="3"/>
  <c r="AK211" i="3" s="1"/>
  <c r="AJ212" i="3"/>
  <c r="AJ213" i="3"/>
  <c r="AJ214" i="3"/>
  <c r="AJ215" i="3"/>
  <c r="AJ216" i="3"/>
  <c r="AJ217" i="3"/>
  <c r="AJ218" i="3"/>
  <c r="AJ219" i="3"/>
  <c r="AJ220" i="3"/>
  <c r="AJ221" i="3"/>
  <c r="AJ222" i="3"/>
  <c r="AJ223" i="3"/>
  <c r="AJ224" i="3"/>
  <c r="AJ225" i="3"/>
  <c r="AJ226" i="3"/>
  <c r="AJ227" i="3"/>
  <c r="AJ228" i="3"/>
  <c r="AJ229" i="3"/>
  <c r="AJ230" i="3"/>
  <c r="AJ231" i="3"/>
  <c r="AJ232" i="3"/>
  <c r="AJ233" i="3"/>
  <c r="AJ234" i="3"/>
  <c r="AJ235" i="3"/>
  <c r="AJ236" i="3"/>
  <c r="AJ237" i="3"/>
  <c r="AJ238" i="3"/>
  <c r="AJ239" i="3"/>
  <c r="AJ240" i="3"/>
  <c r="AJ241" i="3"/>
  <c r="AJ242" i="3"/>
  <c r="AJ243" i="3"/>
  <c r="AJ244" i="3"/>
  <c r="AJ245" i="3"/>
  <c r="AJ246" i="3"/>
  <c r="AJ247" i="3"/>
  <c r="AJ248" i="3"/>
  <c r="AJ249" i="3"/>
  <c r="AJ250" i="3"/>
  <c r="AJ251" i="3"/>
  <c r="AJ252" i="3"/>
  <c r="AJ253" i="3"/>
  <c r="AJ254" i="3"/>
  <c r="AJ255" i="3"/>
  <c r="AJ256" i="3"/>
  <c r="AJ257" i="3"/>
  <c r="AJ258" i="3"/>
  <c r="AJ259" i="3"/>
  <c r="AJ260" i="3"/>
  <c r="AJ261" i="3"/>
  <c r="AJ262" i="3"/>
  <c r="AJ263" i="3"/>
  <c r="AJ264" i="3"/>
  <c r="AJ265" i="3"/>
  <c r="AJ266" i="3"/>
  <c r="AJ267" i="3"/>
  <c r="AJ268" i="3"/>
  <c r="AJ269" i="3"/>
  <c r="AJ270" i="3"/>
  <c r="AJ271" i="3"/>
  <c r="AJ272" i="3"/>
  <c r="AJ273" i="3"/>
  <c r="AJ274" i="3"/>
  <c r="AJ275" i="3"/>
  <c r="AJ276" i="3"/>
  <c r="AJ277" i="3"/>
  <c r="AJ278" i="3"/>
  <c r="AJ279" i="3"/>
  <c r="AJ280" i="3"/>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I45" i="3" s="1"/>
  <c r="AH46" i="3"/>
  <c r="AH47" i="3"/>
  <c r="AH48" i="3"/>
  <c r="AH49" i="3"/>
  <c r="AH50" i="3"/>
  <c r="AH51" i="3"/>
  <c r="AI51" i="3" s="1"/>
  <c r="AH52" i="3"/>
  <c r="AI52" i="3" s="1"/>
  <c r="AH53" i="3"/>
  <c r="AI53" i="3" s="1"/>
  <c r="AH54" i="3"/>
  <c r="AH55" i="3"/>
  <c r="AH56" i="3"/>
  <c r="AH57" i="3"/>
  <c r="AI57" i="3" s="1"/>
  <c r="AH58" i="3"/>
  <c r="AI58" i="3" s="1"/>
  <c r="AH59" i="3"/>
  <c r="AI59" i="3" s="1"/>
  <c r="AH60" i="3"/>
  <c r="AI60" i="3" s="1"/>
  <c r="AH61" i="3"/>
  <c r="AI61" i="3" s="1"/>
  <c r="AH62" i="3"/>
  <c r="AH63" i="3"/>
  <c r="AI63" i="3" s="1"/>
  <c r="AH64" i="3"/>
  <c r="AI64" i="3" s="1"/>
  <c r="AH65" i="3"/>
  <c r="AI65" i="3" s="1"/>
  <c r="AH66" i="3"/>
  <c r="AI66" i="3" s="1"/>
  <c r="AH67" i="3"/>
  <c r="AI67" i="3" s="1"/>
  <c r="AH68" i="3"/>
  <c r="AI68" i="3" s="1"/>
  <c r="AH69" i="3"/>
  <c r="AI69" i="3" s="1"/>
  <c r="AH70" i="3"/>
  <c r="AH71" i="3"/>
  <c r="AH72" i="3"/>
  <c r="AH73" i="3"/>
  <c r="AH74" i="3"/>
  <c r="AH75" i="3"/>
  <c r="AH76" i="3"/>
  <c r="AH77" i="3"/>
  <c r="AH78" i="3"/>
  <c r="AI78" i="3" s="1"/>
  <c r="AH79" i="3"/>
  <c r="AH80" i="3"/>
  <c r="AH81" i="3"/>
  <c r="AH82" i="3"/>
  <c r="AH83" i="3"/>
  <c r="AH84" i="3"/>
  <c r="AH85" i="3"/>
  <c r="AH86" i="3"/>
  <c r="AI86" i="3" s="1"/>
  <c r="AH87" i="3"/>
  <c r="AH88" i="3"/>
  <c r="AH89" i="3"/>
  <c r="AH90" i="3"/>
  <c r="AH91" i="3"/>
  <c r="AH92" i="3"/>
  <c r="AH93" i="3"/>
  <c r="AH94" i="3"/>
  <c r="AH95" i="3"/>
  <c r="AH96" i="3"/>
  <c r="AH97" i="3"/>
  <c r="AH98" i="3"/>
  <c r="AH99" i="3"/>
  <c r="AH100" i="3"/>
  <c r="AH101" i="3"/>
  <c r="AH102" i="3"/>
  <c r="AH103" i="3"/>
  <c r="AH104" i="3"/>
  <c r="AH105" i="3"/>
  <c r="AH106" i="3"/>
  <c r="AH107" i="3"/>
  <c r="AH108" i="3"/>
  <c r="AH109" i="3"/>
  <c r="AH110" i="3"/>
  <c r="AH111" i="3"/>
  <c r="AH112" i="3"/>
  <c r="AH113" i="3"/>
  <c r="AH114" i="3"/>
  <c r="AH115" i="3"/>
  <c r="AH116" i="3"/>
  <c r="AI116" i="3" s="1"/>
  <c r="AH117" i="3"/>
  <c r="AH118" i="3"/>
  <c r="AH119" i="3"/>
  <c r="AH120" i="3"/>
  <c r="AI120" i="3" s="1"/>
  <c r="AH121" i="3"/>
  <c r="AH122" i="3"/>
  <c r="AH123" i="3"/>
  <c r="AH124" i="3"/>
  <c r="AI124" i="3" s="1"/>
  <c r="AH125" i="3"/>
  <c r="AH126" i="3"/>
  <c r="AH127" i="3"/>
  <c r="AH128" i="3"/>
  <c r="AI128" i="3" s="1"/>
  <c r="AH129" i="3"/>
  <c r="AH130" i="3"/>
  <c r="AH131" i="3"/>
  <c r="AH132" i="3"/>
  <c r="AI132" i="3" s="1"/>
  <c r="AH133" i="3"/>
  <c r="AH134" i="3"/>
  <c r="AH135" i="3"/>
  <c r="AH136" i="3"/>
  <c r="AH137" i="3"/>
  <c r="AH138" i="3"/>
  <c r="AH139" i="3"/>
  <c r="AH140" i="3"/>
  <c r="AH141" i="3"/>
  <c r="AH142" i="3"/>
  <c r="AH143" i="3"/>
  <c r="AH144" i="3"/>
  <c r="AH145" i="3"/>
  <c r="AH146" i="3"/>
  <c r="AH147" i="3"/>
  <c r="AH148" i="3"/>
  <c r="AH149" i="3"/>
  <c r="AH150" i="3"/>
  <c r="AH151" i="3"/>
  <c r="AH152" i="3"/>
  <c r="AH153" i="3"/>
  <c r="AH154" i="3"/>
  <c r="AH155" i="3"/>
  <c r="AH156" i="3"/>
  <c r="AH157" i="3"/>
  <c r="AH158" i="3"/>
  <c r="AH159" i="3"/>
  <c r="AH160" i="3"/>
  <c r="AH161" i="3"/>
  <c r="AH162" i="3"/>
  <c r="AH163" i="3"/>
  <c r="AH164" i="3"/>
  <c r="AH165" i="3"/>
  <c r="AH166" i="3"/>
  <c r="AH167" i="3"/>
  <c r="AH168" i="3"/>
  <c r="AH169" i="3"/>
  <c r="AH170" i="3"/>
  <c r="AH171" i="3"/>
  <c r="AH172" i="3"/>
  <c r="AH173" i="3"/>
  <c r="AH174" i="3"/>
  <c r="AH175" i="3"/>
  <c r="AH176" i="3"/>
  <c r="AH177" i="3"/>
  <c r="AH178" i="3"/>
  <c r="AH179" i="3"/>
  <c r="AH180" i="3"/>
  <c r="AH181" i="3"/>
  <c r="AI181" i="3" s="1"/>
  <c r="AH182" i="3"/>
  <c r="AI182" i="3" s="1"/>
  <c r="AH183" i="3"/>
  <c r="AI183" i="3" s="1"/>
  <c r="AH184" i="3"/>
  <c r="AH185" i="3"/>
  <c r="AI185" i="3" s="1"/>
  <c r="AH186" i="3"/>
  <c r="AH187" i="3"/>
  <c r="AI187" i="3" s="1"/>
  <c r="AH188" i="3"/>
  <c r="AI188" i="3" s="1"/>
  <c r="AH189" i="3"/>
  <c r="AI189" i="3" s="1"/>
  <c r="AH190" i="3"/>
  <c r="AI190" i="3" s="1"/>
  <c r="AH191" i="3"/>
  <c r="AI191" i="3" s="1"/>
  <c r="AH192" i="3"/>
  <c r="AI192" i="3" s="1"/>
  <c r="AH193" i="3"/>
  <c r="AI193" i="3" s="1"/>
  <c r="AH194" i="3"/>
  <c r="AI194" i="3" s="1"/>
  <c r="AH195" i="3"/>
  <c r="AI195" i="3" s="1"/>
  <c r="AH196" i="3"/>
  <c r="AI196" i="3" s="1"/>
  <c r="AH197" i="3"/>
  <c r="AI197" i="3" s="1"/>
  <c r="AH198" i="3"/>
  <c r="AI198" i="3" s="1"/>
  <c r="AH199" i="3"/>
  <c r="AI199" i="3" s="1"/>
  <c r="AH200" i="3"/>
  <c r="AI200" i="3" s="1"/>
  <c r="AH201" i="3"/>
  <c r="AI201" i="3" s="1"/>
  <c r="AH202" i="3"/>
  <c r="AI202" i="3" s="1"/>
  <c r="AH203" i="3"/>
  <c r="AI203" i="3" s="1"/>
  <c r="AH204" i="3"/>
  <c r="AI204" i="3" s="1"/>
  <c r="AH205" i="3"/>
  <c r="AI205" i="3" s="1"/>
  <c r="AH206" i="3"/>
  <c r="AI206" i="3" s="1"/>
  <c r="AH207" i="3"/>
  <c r="AI207" i="3" s="1"/>
  <c r="AH208" i="3"/>
  <c r="AI208" i="3" s="1"/>
  <c r="AH209" i="3"/>
  <c r="AI209" i="3" s="1"/>
  <c r="AH210" i="3"/>
  <c r="AI210" i="3" s="1"/>
  <c r="AH211" i="3"/>
  <c r="AI211" i="3" s="1"/>
  <c r="AH212" i="3"/>
  <c r="AI212" i="3" s="1"/>
  <c r="AH213" i="3"/>
  <c r="AI213" i="3" s="1"/>
  <c r="AH214" i="3"/>
  <c r="AI214" i="3" s="1"/>
  <c r="AH215" i="3"/>
  <c r="AI215" i="3" s="1"/>
  <c r="AH216" i="3"/>
  <c r="AH217" i="3"/>
  <c r="AH218" i="3"/>
  <c r="AH219" i="3"/>
  <c r="AH220" i="3"/>
  <c r="AH221" i="3"/>
  <c r="AH222" i="3"/>
  <c r="AH223" i="3"/>
  <c r="AH224" i="3"/>
  <c r="AH225" i="3"/>
  <c r="AH226" i="3"/>
  <c r="AH227" i="3"/>
  <c r="AH228" i="3"/>
  <c r="AH229" i="3"/>
  <c r="AH230" i="3"/>
  <c r="AH231" i="3"/>
  <c r="AH232" i="3"/>
  <c r="AH233" i="3"/>
  <c r="AH234" i="3"/>
  <c r="AH235" i="3"/>
  <c r="AH236" i="3"/>
  <c r="AH237" i="3"/>
  <c r="AH238" i="3"/>
  <c r="AH239" i="3"/>
  <c r="AH240" i="3"/>
  <c r="AH241" i="3"/>
  <c r="AH242" i="3"/>
  <c r="AH243" i="3"/>
  <c r="AH244" i="3"/>
  <c r="AH245" i="3"/>
  <c r="AH246" i="3"/>
  <c r="AH247" i="3"/>
  <c r="AH248" i="3"/>
  <c r="AH249" i="3"/>
  <c r="AH250" i="3"/>
  <c r="AH251" i="3"/>
  <c r="AH252" i="3"/>
  <c r="AH253" i="3"/>
  <c r="AH254" i="3"/>
  <c r="AH255" i="3"/>
  <c r="AH256" i="3"/>
  <c r="AH257" i="3"/>
  <c r="AH258" i="3"/>
  <c r="AH259" i="3"/>
  <c r="AH260" i="3"/>
  <c r="AH261" i="3"/>
  <c r="AH262" i="3"/>
  <c r="AH263" i="3"/>
  <c r="AH264" i="3"/>
  <c r="AH265" i="3"/>
  <c r="AH266" i="3"/>
  <c r="AH267" i="3"/>
  <c r="AH268" i="3"/>
  <c r="AH269" i="3"/>
  <c r="AH270" i="3"/>
  <c r="AH271" i="3"/>
  <c r="AH272" i="3"/>
  <c r="AH273" i="3"/>
  <c r="AH274" i="3"/>
  <c r="AH275" i="3"/>
  <c r="AH276" i="3"/>
  <c r="AH277" i="3"/>
  <c r="AH278" i="3"/>
  <c r="AH279" i="3"/>
  <c r="AH280"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G47" i="3" s="1"/>
  <c r="AF48" i="3"/>
  <c r="AF49" i="3"/>
  <c r="AF50" i="3"/>
  <c r="AF51" i="3"/>
  <c r="AG51" i="3" s="1"/>
  <c r="AF52" i="3"/>
  <c r="AF53" i="3"/>
  <c r="AF54" i="3"/>
  <c r="AF55" i="3"/>
  <c r="AG55" i="3" s="1"/>
  <c r="AF56" i="3"/>
  <c r="AF57" i="3"/>
  <c r="AF58" i="3"/>
  <c r="AF59" i="3"/>
  <c r="AG59" i="3" s="1"/>
  <c r="AF60" i="3"/>
  <c r="AF61" i="3"/>
  <c r="AF62" i="3"/>
  <c r="AF63" i="3"/>
  <c r="AG63" i="3" s="1"/>
  <c r="AF64" i="3"/>
  <c r="AF65" i="3"/>
  <c r="AF66" i="3"/>
  <c r="AF67" i="3"/>
  <c r="AG67" i="3" s="1"/>
  <c r="AF68" i="3"/>
  <c r="AF69" i="3"/>
  <c r="AF70" i="3"/>
  <c r="AF71" i="3"/>
  <c r="AF72" i="3"/>
  <c r="AG72" i="3" s="1"/>
  <c r="AF73" i="3"/>
  <c r="AG73" i="3" s="1"/>
  <c r="AF74" i="3"/>
  <c r="AG74" i="3" s="1"/>
  <c r="AF75" i="3"/>
  <c r="AG75" i="3" s="1"/>
  <c r="AF76" i="3"/>
  <c r="AG76" i="3" s="1"/>
  <c r="AF77" i="3"/>
  <c r="AG77" i="3" s="1"/>
  <c r="AF78" i="3"/>
  <c r="AG78" i="3" s="1"/>
  <c r="AF79" i="3"/>
  <c r="AG79" i="3" s="1"/>
  <c r="AF80" i="3"/>
  <c r="AG80" i="3" s="1"/>
  <c r="AF81" i="3"/>
  <c r="AG81" i="3" s="1"/>
  <c r="AF82" i="3"/>
  <c r="AG82" i="3" s="1"/>
  <c r="AF83" i="3"/>
  <c r="AG83" i="3" s="1"/>
  <c r="AF84" i="3"/>
  <c r="AG84" i="3" s="1"/>
  <c r="AF85" i="3"/>
  <c r="AG85" i="3" s="1"/>
  <c r="AF86" i="3"/>
  <c r="AG86" i="3" s="1"/>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G120" i="3" s="1"/>
  <c r="AF121" i="3"/>
  <c r="AF122" i="3"/>
  <c r="AF123" i="3"/>
  <c r="AF124" i="3"/>
  <c r="AF125" i="3"/>
  <c r="AF126" i="3"/>
  <c r="AF127" i="3"/>
  <c r="AF128" i="3"/>
  <c r="AG128" i="3" s="1"/>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G183" i="3" s="1"/>
  <c r="AF184" i="3"/>
  <c r="AF185" i="3"/>
  <c r="AF186" i="3"/>
  <c r="AF187" i="3"/>
  <c r="AG187" i="3" s="1"/>
  <c r="AF188" i="3"/>
  <c r="AF189" i="3"/>
  <c r="AF190" i="3"/>
  <c r="AF191" i="3"/>
  <c r="AG191" i="3" s="1"/>
  <c r="AF192" i="3"/>
  <c r="AF193" i="3"/>
  <c r="AF194" i="3"/>
  <c r="AF195" i="3"/>
  <c r="AG195" i="3" s="1"/>
  <c r="AF196" i="3"/>
  <c r="AF197" i="3"/>
  <c r="AF198" i="3"/>
  <c r="AF199" i="3"/>
  <c r="AG199" i="3" s="1"/>
  <c r="AF200" i="3"/>
  <c r="AF201" i="3"/>
  <c r="AF202" i="3"/>
  <c r="AF203" i="3"/>
  <c r="AG203" i="3" s="1"/>
  <c r="AF204" i="3"/>
  <c r="AF205" i="3"/>
  <c r="AF206" i="3"/>
  <c r="AF207" i="3"/>
  <c r="AG207" i="3" s="1"/>
  <c r="AF208" i="3"/>
  <c r="AF209" i="3"/>
  <c r="AF210" i="3"/>
  <c r="AF211" i="3"/>
  <c r="AG211" i="3" s="1"/>
  <c r="AF212" i="3"/>
  <c r="AF213" i="3"/>
  <c r="AF214" i="3"/>
  <c r="AF215" i="3"/>
  <c r="AG215" i="3" s="1"/>
  <c r="AF216" i="3"/>
  <c r="AF217" i="3"/>
  <c r="AF218" i="3"/>
  <c r="AF219" i="3"/>
  <c r="AF220" i="3"/>
  <c r="AF221" i="3"/>
  <c r="AF222" i="3"/>
  <c r="AF223" i="3"/>
  <c r="AF224" i="3"/>
  <c r="AF225" i="3"/>
  <c r="AF226" i="3"/>
  <c r="AF227" i="3"/>
  <c r="AF228" i="3"/>
  <c r="AF229" i="3"/>
  <c r="AF230" i="3"/>
  <c r="AF231" i="3"/>
  <c r="AF232" i="3"/>
  <c r="AF233" i="3"/>
  <c r="AF234" i="3"/>
  <c r="AF235" i="3"/>
  <c r="AF236" i="3"/>
  <c r="AF237" i="3"/>
  <c r="AF238" i="3"/>
  <c r="AF239" i="3"/>
  <c r="AF240" i="3"/>
  <c r="AF241" i="3"/>
  <c r="AF242" i="3"/>
  <c r="AF243" i="3"/>
  <c r="AF244" i="3"/>
  <c r="AF245" i="3"/>
  <c r="AF246" i="3"/>
  <c r="AF247" i="3"/>
  <c r="AF248" i="3"/>
  <c r="AF249" i="3"/>
  <c r="AF250" i="3"/>
  <c r="AF251" i="3"/>
  <c r="AF252" i="3"/>
  <c r="AF253" i="3"/>
  <c r="AF254" i="3"/>
  <c r="AF255" i="3"/>
  <c r="AF256" i="3"/>
  <c r="AF257" i="3"/>
  <c r="AF258" i="3"/>
  <c r="AF259" i="3"/>
  <c r="AF260" i="3"/>
  <c r="AF261" i="3"/>
  <c r="AF262" i="3"/>
  <c r="AF263" i="3"/>
  <c r="AF264" i="3"/>
  <c r="AF265" i="3"/>
  <c r="AF266" i="3"/>
  <c r="AF267" i="3"/>
  <c r="AF268" i="3"/>
  <c r="AF269" i="3"/>
  <c r="AF270" i="3"/>
  <c r="AF271" i="3"/>
  <c r="AF272" i="3"/>
  <c r="AF273" i="3"/>
  <c r="AF274" i="3"/>
  <c r="AF275" i="3"/>
  <c r="AF276" i="3"/>
  <c r="AF277" i="3"/>
  <c r="AF278" i="3"/>
  <c r="AF279" i="3"/>
  <c r="AF280" i="3"/>
  <c r="AD4" i="3"/>
  <c r="AD5" i="3"/>
  <c r="AD6" i="3"/>
  <c r="AD7" i="3"/>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E51" i="3" s="1"/>
  <c r="AD52" i="3"/>
  <c r="AD53" i="3"/>
  <c r="AD54" i="3"/>
  <c r="AD55" i="3"/>
  <c r="AD56" i="3"/>
  <c r="AD57" i="3"/>
  <c r="AD58" i="3"/>
  <c r="AD59" i="3"/>
  <c r="AE59" i="3" s="1"/>
  <c r="AD60" i="3"/>
  <c r="AD61" i="3"/>
  <c r="AD62" i="3"/>
  <c r="AD63" i="3"/>
  <c r="AD64" i="3"/>
  <c r="AD65" i="3"/>
  <c r="AD66" i="3"/>
  <c r="AD67" i="3"/>
  <c r="AE67" i="3" s="1"/>
  <c r="AD68" i="3"/>
  <c r="AD69" i="3"/>
  <c r="AD70" i="3"/>
  <c r="AD72" i="3"/>
  <c r="AD73" i="3"/>
  <c r="AD74" i="3"/>
  <c r="AD75" i="3"/>
  <c r="AE75" i="3" s="1"/>
  <c r="AD76" i="3"/>
  <c r="AD77" i="3"/>
  <c r="AD78" i="3"/>
  <c r="AD79" i="3"/>
  <c r="AE79" i="3" s="1"/>
  <c r="AD80" i="3"/>
  <c r="AD81" i="3"/>
  <c r="AD82" i="3"/>
  <c r="AD83" i="3"/>
  <c r="AE83" i="3" s="1"/>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E115" i="3" s="1"/>
  <c r="AD116" i="3"/>
  <c r="AE116" i="3" s="1"/>
  <c r="AD117" i="3"/>
  <c r="AD118" i="3"/>
  <c r="AD119" i="3"/>
  <c r="AD120" i="3"/>
  <c r="AE120" i="3" s="1"/>
  <c r="AD121" i="3"/>
  <c r="AD122" i="3"/>
  <c r="AD123" i="3"/>
  <c r="AE123" i="3" s="1"/>
  <c r="AD124" i="3"/>
  <c r="AE124" i="3" s="1"/>
  <c r="AD125" i="3"/>
  <c r="AD126" i="3"/>
  <c r="AD127" i="3"/>
  <c r="AD128" i="3"/>
  <c r="AE128" i="3" s="1"/>
  <c r="AD129" i="3"/>
  <c r="AD130" i="3"/>
  <c r="AD131" i="3"/>
  <c r="AE131" i="3" s="1"/>
  <c r="AD132" i="3"/>
  <c r="AE132" i="3" s="1"/>
  <c r="AD133" i="3"/>
  <c r="AD134" i="3"/>
  <c r="AD135" i="3"/>
  <c r="AD136"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E187" i="3" s="1"/>
  <c r="AD188" i="3"/>
  <c r="AD189" i="3"/>
  <c r="AD190" i="3"/>
  <c r="AD191" i="3"/>
  <c r="AD192" i="3"/>
  <c r="AD193" i="3"/>
  <c r="AD194" i="3"/>
  <c r="AD195" i="3"/>
  <c r="AE195" i="3" s="1"/>
  <c r="AD196" i="3"/>
  <c r="AD197" i="3"/>
  <c r="AD198" i="3"/>
  <c r="AD199" i="3"/>
  <c r="AD200" i="3"/>
  <c r="AD201" i="3"/>
  <c r="AD202" i="3"/>
  <c r="AD203" i="3"/>
  <c r="AE203" i="3" s="1"/>
  <c r="AD204" i="3"/>
  <c r="AD205" i="3"/>
  <c r="AD206" i="3"/>
  <c r="AD207" i="3"/>
  <c r="AD208" i="3"/>
  <c r="AD209" i="3"/>
  <c r="AD210" i="3"/>
  <c r="AD211" i="3"/>
  <c r="AE211" i="3" s="1"/>
  <c r="AD212" i="3"/>
  <c r="AD213" i="3"/>
  <c r="AD214" i="3"/>
  <c r="AD215" i="3"/>
  <c r="AD216" i="3"/>
  <c r="AD217" i="3"/>
  <c r="AD218" i="3"/>
  <c r="AD219" i="3"/>
  <c r="AD220" i="3"/>
  <c r="AD221" i="3"/>
  <c r="AD222" i="3"/>
  <c r="AD223" i="3"/>
  <c r="AD224" i="3"/>
  <c r="AD225" i="3"/>
  <c r="AD226" i="3"/>
  <c r="AD227" i="3"/>
  <c r="AD228" i="3"/>
  <c r="AD229" i="3"/>
  <c r="AD230" i="3"/>
  <c r="AD231" i="3"/>
  <c r="AD232" i="3"/>
  <c r="AD233" i="3"/>
  <c r="AD234" i="3"/>
  <c r="AD235" i="3"/>
  <c r="AD236" i="3"/>
  <c r="AD237" i="3"/>
  <c r="AD238" i="3"/>
  <c r="AD239" i="3"/>
  <c r="AD240" i="3"/>
  <c r="AD241" i="3"/>
  <c r="AD242" i="3"/>
  <c r="AD243" i="3"/>
  <c r="AD244" i="3"/>
  <c r="AD245" i="3"/>
  <c r="AD246" i="3"/>
  <c r="AD247" i="3"/>
  <c r="AD248" i="3"/>
  <c r="AD249" i="3"/>
  <c r="AD250" i="3"/>
  <c r="AD251" i="3"/>
  <c r="AD252" i="3"/>
  <c r="AD253" i="3"/>
  <c r="AD254" i="3"/>
  <c r="AD255" i="3"/>
  <c r="AD256" i="3"/>
  <c r="AD257" i="3"/>
  <c r="AD258" i="3"/>
  <c r="AD259" i="3"/>
  <c r="AD260" i="3"/>
  <c r="AD261" i="3"/>
  <c r="AD262" i="3"/>
  <c r="AD263" i="3"/>
  <c r="AD264" i="3"/>
  <c r="AD265" i="3"/>
  <c r="AD266" i="3"/>
  <c r="AD267" i="3"/>
  <c r="AD268" i="3"/>
  <c r="AD269" i="3"/>
  <c r="AD270" i="3"/>
  <c r="AD271" i="3"/>
  <c r="AD272" i="3"/>
  <c r="AD273" i="3"/>
  <c r="AD274" i="3"/>
  <c r="AD275" i="3"/>
  <c r="AD276" i="3"/>
  <c r="AD277" i="3"/>
  <c r="AD278" i="3"/>
  <c r="AD279" i="3"/>
  <c r="AD280" i="3"/>
  <c r="AB4" i="3"/>
  <c r="AB5" i="3"/>
  <c r="AB6" i="3"/>
  <c r="AB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C46" i="3" s="1"/>
  <c r="AB47" i="3"/>
  <c r="AC47" i="3" s="1"/>
  <c r="AB48" i="3"/>
  <c r="AB49" i="3"/>
  <c r="AB50" i="3"/>
  <c r="AB51" i="3"/>
  <c r="AC51" i="3" s="1"/>
  <c r="AB52" i="3"/>
  <c r="AB53" i="3"/>
  <c r="AB54" i="3"/>
  <c r="AC54" i="3" s="1"/>
  <c r="AB55" i="3"/>
  <c r="AC55" i="3" s="1"/>
  <c r="AB56" i="3"/>
  <c r="AB57" i="3"/>
  <c r="AB58" i="3"/>
  <c r="AB59" i="3"/>
  <c r="AC59" i="3" s="1"/>
  <c r="AB60" i="3"/>
  <c r="AB61" i="3"/>
  <c r="AB62" i="3"/>
  <c r="AC62" i="3" s="1"/>
  <c r="AB63" i="3"/>
  <c r="AC63" i="3" s="1"/>
  <c r="AB64" i="3"/>
  <c r="AB65" i="3"/>
  <c r="AB66" i="3"/>
  <c r="AB67" i="3"/>
  <c r="AC67" i="3" s="1"/>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C120" i="3" s="1"/>
  <c r="AB121" i="3"/>
  <c r="AB122" i="3"/>
  <c r="AB123" i="3"/>
  <c r="AB124" i="3"/>
  <c r="AB125" i="3"/>
  <c r="AB126" i="3"/>
  <c r="AB127" i="3"/>
  <c r="AB128" i="3"/>
  <c r="AC128" i="3" s="1"/>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C182" i="3" s="1"/>
  <c r="AB183" i="3"/>
  <c r="AC183" i="3" s="1"/>
  <c r="AB184" i="3"/>
  <c r="AB185" i="3"/>
  <c r="AB186" i="3"/>
  <c r="AB187" i="3"/>
  <c r="AC187" i="3" s="1"/>
  <c r="AB188" i="3"/>
  <c r="AB189" i="3"/>
  <c r="AB190" i="3"/>
  <c r="AC190" i="3" s="1"/>
  <c r="AB191" i="3"/>
  <c r="AC191" i="3" s="1"/>
  <c r="AB192" i="3"/>
  <c r="AB193" i="3"/>
  <c r="AB194" i="3"/>
  <c r="AB195" i="3"/>
  <c r="AC195" i="3" s="1"/>
  <c r="AB196" i="3"/>
  <c r="AB197" i="3"/>
  <c r="AB198" i="3"/>
  <c r="AC198" i="3" s="1"/>
  <c r="AB199" i="3"/>
  <c r="AC199" i="3" s="1"/>
  <c r="AB200" i="3"/>
  <c r="AB201" i="3"/>
  <c r="AB202" i="3"/>
  <c r="AB203" i="3"/>
  <c r="AC203" i="3" s="1"/>
  <c r="AB204" i="3"/>
  <c r="AB205" i="3"/>
  <c r="AB206" i="3"/>
  <c r="AC206" i="3" s="1"/>
  <c r="AB207" i="3"/>
  <c r="AC207" i="3" s="1"/>
  <c r="AB208" i="3"/>
  <c r="AB209" i="3"/>
  <c r="AB210" i="3"/>
  <c r="AB211" i="3"/>
  <c r="AC211" i="3" s="1"/>
  <c r="AB212" i="3"/>
  <c r="AB213" i="3"/>
  <c r="AB214" i="3"/>
  <c r="AC214" i="3" s="1"/>
  <c r="AB215" i="3"/>
  <c r="AC215" i="3" s="1"/>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Z4" i="3"/>
  <c r="Z5"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AA67" i="3" s="1"/>
  <c r="Z68" i="3"/>
  <c r="Z69" i="3"/>
  <c r="Z70" i="3"/>
  <c r="Z71" i="3"/>
  <c r="Z72" i="3"/>
  <c r="Z73" i="3"/>
  <c r="AA73" i="3" s="1"/>
  <c r="Z74" i="3"/>
  <c r="AA74" i="3" s="1"/>
  <c r="Z75" i="3"/>
  <c r="Z76" i="3"/>
  <c r="Z77" i="3"/>
  <c r="Z78" i="3"/>
  <c r="AA78" i="3" s="1"/>
  <c r="Z79" i="3"/>
  <c r="Z80" i="3"/>
  <c r="Z81" i="3"/>
  <c r="AA81" i="3" s="1"/>
  <c r="Z82" i="3"/>
  <c r="AA82" i="3" s="1"/>
  <c r="Z83" i="3"/>
  <c r="Z84" i="3"/>
  <c r="Z85" i="3"/>
  <c r="Z86" i="3"/>
  <c r="AA86" i="3" s="1"/>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AA114" i="3" s="1"/>
  <c r="Z115" i="3"/>
  <c r="AA115" i="3" s="1"/>
  <c r="Z116" i="3"/>
  <c r="AA116" i="3" s="1"/>
  <c r="Z117" i="3"/>
  <c r="AA117" i="3" s="1"/>
  <c r="Z118" i="3"/>
  <c r="AA118" i="3" s="1"/>
  <c r="Z119" i="3"/>
  <c r="AA119" i="3" s="1"/>
  <c r="Z120" i="3"/>
  <c r="AA120" i="3" s="1"/>
  <c r="Z121" i="3"/>
  <c r="AA121" i="3" s="1"/>
  <c r="Z122" i="3"/>
  <c r="AA122" i="3" s="1"/>
  <c r="Z123" i="3"/>
  <c r="AA123" i="3" s="1"/>
  <c r="Z124" i="3"/>
  <c r="AA124" i="3" s="1"/>
  <c r="Z125" i="3"/>
  <c r="AA125" i="3" s="1"/>
  <c r="Z126" i="3"/>
  <c r="AA126" i="3" s="1"/>
  <c r="Z127" i="3"/>
  <c r="AA127" i="3" s="1"/>
  <c r="Z128" i="3"/>
  <c r="AA128" i="3" s="1"/>
  <c r="Z129" i="3"/>
  <c r="AA129" i="3" s="1"/>
  <c r="Z130" i="3"/>
  <c r="AA130" i="3" s="1"/>
  <c r="Z131" i="3"/>
  <c r="AA131" i="3" s="1"/>
  <c r="Z132" i="3"/>
  <c r="AA132" i="3" s="1"/>
  <c r="Z133" i="3"/>
  <c r="AA133" i="3" s="1"/>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AA187" i="3" s="1"/>
  <c r="Z188" i="3"/>
  <c r="Z189" i="3"/>
  <c r="Z190" i="3"/>
  <c r="Z191" i="3"/>
  <c r="Z192" i="3"/>
  <c r="Z193" i="3"/>
  <c r="Z194" i="3"/>
  <c r="Z195" i="3"/>
  <c r="AA195" i="3" s="1"/>
  <c r="Z196" i="3"/>
  <c r="Z197" i="3"/>
  <c r="Z198" i="3"/>
  <c r="Z199" i="3"/>
  <c r="Z200" i="3"/>
  <c r="Z201" i="3"/>
  <c r="Z202" i="3"/>
  <c r="Z203" i="3"/>
  <c r="AA203" i="3" s="1"/>
  <c r="Z204" i="3"/>
  <c r="Z205" i="3"/>
  <c r="Z206" i="3"/>
  <c r="Z207" i="3"/>
  <c r="Z208" i="3"/>
  <c r="Z209" i="3"/>
  <c r="Z210" i="3"/>
  <c r="Z211" i="3"/>
  <c r="AA211" i="3" s="1"/>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3" i="3"/>
  <c r="X5" i="3"/>
  <c r="X4"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Y51" i="3" s="1"/>
  <c r="X52" i="3"/>
  <c r="X53" i="3"/>
  <c r="X54" i="3"/>
  <c r="X55" i="3"/>
  <c r="X56" i="3"/>
  <c r="X57" i="3"/>
  <c r="X58" i="3"/>
  <c r="X59" i="3"/>
  <c r="Y59" i="3" s="1"/>
  <c r="X60" i="3"/>
  <c r="X61" i="3"/>
  <c r="X62" i="3"/>
  <c r="X63" i="3"/>
  <c r="X64" i="3"/>
  <c r="X65" i="3"/>
  <c r="X66" i="3"/>
  <c r="X67" i="3"/>
  <c r="Y67" i="3" s="1"/>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Y115" i="3" s="1"/>
  <c r="X116" i="3"/>
  <c r="Y116" i="3" s="1"/>
  <c r="X117" i="3"/>
  <c r="X118" i="3"/>
  <c r="X119" i="3"/>
  <c r="X120" i="3"/>
  <c r="Y120" i="3" s="1"/>
  <c r="X121" i="3"/>
  <c r="X122" i="3"/>
  <c r="X123" i="3"/>
  <c r="Y123" i="3" s="1"/>
  <c r="X124" i="3"/>
  <c r="Y124" i="3" s="1"/>
  <c r="X125" i="3"/>
  <c r="X126" i="3"/>
  <c r="X127" i="3"/>
  <c r="X128" i="3"/>
  <c r="Y128" i="3" s="1"/>
  <c r="X129" i="3"/>
  <c r="X130" i="3"/>
  <c r="X131" i="3"/>
  <c r="Y131" i="3" s="1"/>
  <c r="X132" i="3"/>
  <c r="Y132" i="3" s="1"/>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3" i="3"/>
  <c r="M48" i="3"/>
  <c r="AQ4" i="3"/>
  <c r="M172" i="3"/>
  <c r="AA212" i="3" l="1"/>
  <c r="AA204" i="3"/>
  <c r="AA196" i="3"/>
  <c r="AA188" i="3"/>
  <c r="AA68" i="3"/>
  <c r="AA60" i="3"/>
  <c r="AA52" i="3"/>
  <c r="AG66" i="3"/>
  <c r="AG62" i="3"/>
  <c r="AG58" i="3"/>
  <c r="AG54" i="3"/>
  <c r="AG50" i="3"/>
  <c r="AG46" i="3"/>
  <c r="AI131" i="3"/>
  <c r="AI127" i="3"/>
  <c r="AI123" i="3"/>
  <c r="AI119" i="3"/>
  <c r="AI115" i="3"/>
  <c r="AI79" i="3"/>
  <c r="AK212" i="3"/>
  <c r="AK204" i="3"/>
  <c r="AK196" i="3"/>
  <c r="AK188" i="3"/>
  <c r="AK68" i="3"/>
  <c r="AK60" i="3"/>
  <c r="AK52" i="3"/>
  <c r="X285" i="3"/>
  <c r="AE85" i="3"/>
  <c r="AE77" i="3"/>
  <c r="AG209" i="3"/>
  <c r="AG201" i="3"/>
  <c r="AG193" i="3"/>
  <c r="AG185" i="3"/>
  <c r="AG69" i="3"/>
  <c r="AG65" i="3"/>
  <c r="AG61" i="3"/>
  <c r="AG57" i="3"/>
  <c r="AG53" i="3"/>
  <c r="AG49" i="3"/>
  <c r="AG45" i="3"/>
  <c r="AI130" i="3"/>
  <c r="AI126" i="3"/>
  <c r="AI122" i="3"/>
  <c r="AI118" i="3"/>
  <c r="AI114" i="3"/>
  <c r="Y68" i="3"/>
  <c r="Y60" i="3"/>
  <c r="Y52" i="3"/>
  <c r="X289" i="3"/>
  <c r="AC79" i="3"/>
  <c r="AE212" i="3"/>
  <c r="AE204" i="3"/>
  <c r="AE196" i="3"/>
  <c r="AE188" i="3"/>
  <c r="AE84" i="3"/>
  <c r="AE80" i="3"/>
  <c r="AE76" i="3"/>
  <c r="AE72" i="3"/>
  <c r="AG212" i="3"/>
  <c r="AG208" i="3"/>
  <c r="AG204" i="3"/>
  <c r="AG200" i="3"/>
  <c r="AG196" i="3"/>
  <c r="AG192" i="3"/>
  <c r="AG188" i="3"/>
  <c r="AG184" i="3"/>
  <c r="AG68" i="3"/>
  <c r="AG64" i="3"/>
  <c r="AG60" i="3"/>
  <c r="AG56" i="3"/>
  <c r="AG52" i="3"/>
  <c r="AG48" i="3"/>
  <c r="AI133" i="3"/>
  <c r="AI129" i="3"/>
  <c r="AI125" i="3"/>
  <c r="AI121" i="3"/>
  <c r="AI117" i="3"/>
  <c r="AE82" i="3"/>
  <c r="AE74" i="3"/>
  <c r="AG214" i="3"/>
  <c r="AG206" i="3"/>
  <c r="AG198" i="3"/>
  <c r="AG190" i="3"/>
  <c r="AG182" i="3"/>
  <c r="AC78" i="3"/>
  <c r="AE81" i="3"/>
  <c r="AE73" i="3"/>
  <c r="AG213" i="3"/>
  <c r="AG205" i="3"/>
  <c r="AG197" i="3"/>
  <c r="AG189" i="3"/>
  <c r="AG181" i="3"/>
  <c r="AI186" i="3"/>
  <c r="AC86" i="3"/>
  <c r="AE127" i="3"/>
  <c r="AE119" i="3"/>
  <c r="AI184" i="3"/>
  <c r="AC129" i="3"/>
  <c r="AC121" i="3"/>
  <c r="AE86" i="3"/>
  <c r="AE78" i="3"/>
  <c r="AG210" i="3"/>
  <c r="AG202" i="3"/>
  <c r="AG194" i="3"/>
  <c r="AG186" i="3"/>
  <c r="AE133" i="3"/>
  <c r="AA51" i="3"/>
  <c r="AA202" i="3"/>
  <c r="AA66" i="3"/>
  <c r="AC127" i="3"/>
  <c r="AH289" i="3"/>
  <c r="AK210" i="3"/>
  <c r="AK202" i="3"/>
  <c r="AK186" i="3"/>
  <c r="AK50" i="3"/>
  <c r="Y75" i="3"/>
  <c r="AA209" i="3"/>
  <c r="AA201" i="3"/>
  <c r="AA193" i="3"/>
  <c r="AA185" i="3"/>
  <c r="AA65" i="3"/>
  <c r="AA57" i="3"/>
  <c r="AA49" i="3"/>
  <c r="AC126" i="3"/>
  <c r="AC118" i="3"/>
  <c r="AI84" i="3"/>
  <c r="AI76" i="3"/>
  <c r="AK209" i="3"/>
  <c r="AK201" i="3"/>
  <c r="AK193" i="3"/>
  <c r="AK185" i="3"/>
  <c r="AK65" i="3"/>
  <c r="AK57" i="3"/>
  <c r="AK49" i="3"/>
  <c r="AA58" i="3"/>
  <c r="AF288" i="3"/>
  <c r="AA208" i="3"/>
  <c r="AA200" i="3"/>
  <c r="AA192" i="3"/>
  <c r="AA184" i="3"/>
  <c r="AA64" i="3"/>
  <c r="AA56" i="3"/>
  <c r="AA48" i="3"/>
  <c r="AC133" i="3"/>
  <c r="AC125" i="3"/>
  <c r="AC117" i="3"/>
  <c r="AI83" i="3"/>
  <c r="AI75" i="3"/>
  <c r="AK208" i="3"/>
  <c r="AK200" i="3"/>
  <c r="AK192" i="3"/>
  <c r="AK184" i="3"/>
  <c r="AK64" i="3"/>
  <c r="AK56" i="3"/>
  <c r="AK48" i="3"/>
  <c r="AA210" i="3"/>
  <c r="AA50" i="3"/>
  <c r="AC119" i="3"/>
  <c r="AA215" i="3"/>
  <c r="AA207" i="3"/>
  <c r="AA199" i="3"/>
  <c r="AA191" i="3"/>
  <c r="AA183" i="3"/>
  <c r="AA63" i="3"/>
  <c r="AA55" i="3"/>
  <c r="AA47" i="3"/>
  <c r="AC132" i="3"/>
  <c r="AC124" i="3"/>
  <c r="AC116" i="3"/>
  <c r="AI82" i="3"/>
  <c r="AI74" i="3"/>
  <c r="AK215" i="3"/>
  <c r="AK207" i="3"/>
  <c r="AK199" i="3"/>
  <c r="AK191" i="3"/>
  <c r="AK183" i="3"/>
  <c r="AK63" i="3"/>
  <c r="AK55" i="3"/>
  <c r="AK47" i="3"/>
  <c r="AA186" i="3"/>
  <c r="Y72" i="3"/>
  <c r="AA214" i="3"/>
  <c r="AA206" i="3"/>
  <c r="AA198" i="3"/>
  <c r="AA190" i="3"/>
  <c r="AA182" i="3"/>
  <c r="AA62" i="3"/>
  <c r="AA54" i="3"/>
  <c r="AA46" i="3"/>
  <c r="AC131" i="3"/>
  <c r="AC123" i="3"/>
  <c r="AC115" i="3"/>
  <c r="AI81" i="3"/>
  <c r="AI73" i="3"/>
  <c r="AK214" i="3"/>
  <c r="AK206" i="3"/>
  <c r="AK198" i="3"/>
  <c r="AK190" i="3"/>
  <c r="AK182" i="3"/>
  <c r="AK62" i="3"/>
  <c r="AK54" i="3"/>
  <c r="AK46" i="3"/>
  <c r="AA59" i="3"/>
  <c r="AA194" i="3"/>
  <c r="AI85" i="3"/>
  <c r="AI77" i="3"/>
  <c r="AK194" i="3"/>
  <c r="AK66" i="3"/>
  <c r="AK58" i="3"/>
  <c r="AA213" i="3"/>
  <c r="AA205" i="3"/>
  <c r="AA197" i="3"/>
  <c r="AA189" i="3"/>
  <c r="AA181" i="3"/>
  <c r="AA69" i="3"/>
  <c r="AA61" i="3"/>
  <c r="AA53" i="3"/>
  <c r="AA45" i="3"/>
  <c r="AC130" i="3"/>
  <c r="AC122" i="3"/>
  <c r="AC114" i="3"/>
  <c r="AI80" i="3"/>
  <c r="AI72" i="3"/>
  <c r="AK213" i="3"/>
  <c r="AK205" i="3"/>
  <c r="AK197" i="3"/>
  <c r="AK189" i="3"/>
  <c r="AK181" i="3"/>
  <c r="AK69" i="3"/>
  <c r="AK61" i="3"/>
  <c r="AK53" i="3"/>
  <c r="AK45" i="3"/>
  <c r="Z286" i="3"/>
  <c r="AE58" i="3"/>
  <c r="Y130" i="3"/>
  <c r="Y122" i="3"/>
  <c r="Y114" i="3"/>
  <c r="Y66" i="3"/>
  <c r="Y58" i="3"/>
  <c r="Y50" i="3"/>
  <c r="Z288" i="3"/>
  <c r="AA80" i="3"/>
  <c r="AA72" i="3"/>
  <c r="AC213" i="3"/>
  <c r="AC205" i="3"/>
  <c r="AC197" i="3"/>
  <c r="AC189" i="3"/>
  <c r="AC181" i="3"/>
  <c r="AC85" i="3"/>
  <c r="AC77" i="3"/>
  <c r="AC69" i="3"/>
  <c r="AC61" i="3"/>
  <c r="AC53" i="3"/>
  <c r="AC45" i="3"/>
  <c r="AB289" i="3"/>
  <c r="AE210" i="3"/>
  <c r="AE202" i="3"/>
  <c r="AE194" i="3"/>
  <c r="AE186" i="3"/>
  <c r="AE130" i="3"/>
  <c r="AE122" i="3"/>
  <c r="AE114" i="3"/>
  <c r="AE65" i="3"/>
  <c r="AE57" i="3"/>
  <c r="AE49" i="3"/>
  <c r="AG126" i="3"/>
  <c r="AG118" i="3"/>
  <c r="AF287" i="3"/>
  <c r="AJ288" i="3"/>
  <c r="AK80" i="3"/>
  <c r="AK72" i="3"/>
  <c r="AE66" i="3"/>
  <c r="AH285" i="3"/>
  <c r="Y193" i="3"/>
  <c r="Y129" i="3"/>
  <c r="Y121" i="3"/>
  <c r="Y65" i="3"/>
  <c r="Y57" i="3"/>
  <c r="Y49" i="3"/>
  <c r="AA79" i="3"/>
  <c r="AC212" i="3"/>
  <c r="AC204" i="3"/>
  <c r="AC196" i="3"/>
  <c r="AC188" i="3"/>
  <c r="AC84" i="3"/>
  <c r="AC76" i="3"/>
  <c r="AC68" i="3"/>
  <c r="AC60" i="3"/>
  <c r="AC52" i="3"/>
  <c r="AB285" i="3"/>
  <c r="AE209" i="3"/>
  <c r="AE201" i="3"/>
  <c r="AE193" i="3"/>
  <c r="AE185" i="3"/>
  <c r="AE129" i="3"/>
  <c r="AE121" i="3"/>
  <c r="AE64" i="3"/>
  <c r="AE56" i="3"/>
  <c r="AE48" i="3"/>
  <c r="AG133" i="3"/>
  <c r="AG125" i="3"/>
  <c r="AG117" i="3"/>
  <c r="AF289" i="3"/>
  <c r="AI50" i="3"/>
  <c r="AK119" i="3"/>
  <c r="AK79" i="3"/>
  <c r="Y64" i="3"/>
  <c r="Y56" i="3"/>
  <c r="Y48" i="3"/>
  <c r="Z287" i="3"/>
  <c r="AC83" i="3"/>
  <c r="AC75" i="3"/>
  <c r="AD288" i="3"/>
  <c r="AE208" i="3"/>
  <c r="AE200" i="3"/>
  <c r="AE192" i="3"/>
  <c r="AE184" i="3"/>
  <c r="AE63" i="3"/>
  <c r="AE55" i="3"/>
  <c r="AE47" i="3"/>
  <c r="AG132" i="3"/>
  <c r="AG124" i="3"/>
  <c r="AG116" i="3"/>
  <c r="AF285" i="3"/>
  <c r="AI49" i="3"/>
  <c r="AK126" i="3"/>
  <c r="AK118" i="3"/>
  <c r="AJ287" i="3"/>
  <c r="AB287" i="3"/>
  <c r="AE50" i="3"/>
  <c r="Y127" i="3"/>
  <c r="Y119" i="3"/>
  <c r="Y63" i="3"/>
  <c r="Y55" i="3"/>
  <c r="Y47" i="3"/>
  <c r="AA85" i="3"/>
  <c r="AA77" i="3"/>
  <c r="Z289" i="3"/>
  <c r="AC210" i="3"/>
  <c r="AC202" i="3"/>
  <c r="AC194" i="3"/>
  <c r="AC186" i="3"/>
  <c r="AC82" i="3"/>
  <c r="AC74" i="3"/>
  <c r="AC66" i="3"/>
  <c r="AC58" i="3"/>
  <c r="AC50" i="3"/>
  <c r="AE215" i="3"/>
  <c r="AE207" i="3"/>
  <c r="AE199" i="3"/>
  <c r="AE191" i="3"/>
  <c r="AE183" i="3"/>
  <c r="AE62" i="3"/>
  <c r="AE54" i="3"/>
  <c r="AE46" i="3"/>
  <c r="AD287" i="3"/>
  <c r="AG131" i="3"/>
  <c r="AG123" i="3"/>
  <c r="AG115" i="3"/>
  <c r="AH288" i="3"/>
  <c r="AI56" i="3"/>
  <c r="AI48" i="3"/>
  <c r="AK133" i="3"/>
  <c r="AK125" i="3"/>
  <c r="AK117" i="3"/>
  <c r="AK85" i="3"/>
  <c r="AK77" i="3"/>
  <c r="AJ289" i="3"/>
  <c r="AG127" i="3"/>
  <c r="Y126" i="3"/>
  <c r="Y118" i="3"/>
  <c r="Y62" i="3"/>
  <c r="Y54" i="3"/>
  <c r="Y46" i="3"/>
  <c r="AA84" i="3"/>
  <c r="AA76" i="3"/>
  <c r="AA44" i="3"/>
  <c r="Z285" i="3"/>
  <c r="AC209" i="3"/>
  <c r="AC201" i="3"/>
  <c r="AC193" i="3"/>
  <c r="AC185" i="3"/>
  <c r="AC81" i="3"/>
  <c r="AC73" i="3"/>
  <c r="AC65" i="3"/>
  <c r="AC57" i="3"/>
  <c r="AC49" i="3"/>
  <c r="AE214" i="3"/>
  <c r="AE206" i="3"/>
  <c r="AE198" i="3"/>
  <c r="AE190" i="3"/>
  <c r="AE182" i="3"/>
  <c r="AE126" i="3"/>
  <c r="AE118" i="3"/>
  <c r="AE69" i="3"/>
  <c r="AE61" i="3"/>
  <c r="AE53" i="3"/>
  <c r="AE45" i="3"/>
  <c r="AD289" i="3"/>
  <c r="AG130" i="3"/>
  <c r="AG122" i="3"/>
  <c r="AG114" i="3"/>
  <c r="AI55" i="3"/>
  <c r="AI47" i="3"/>
  <c r="AK132" i="3"/>
  <c r="AK124" i="3"/>
  <c r="AK116" i="3"/>
  <c r="AK84" i="3"/>
  <c r="AK76" i="3"/>
  <c r="AJ285" i="3"/>
  <c r="AG119" i="3"/>
  <c r="Y181" i="3"/>
  <c r="Y133" i="3"/>
  <c r="Y125" i="3"/>
  <c r="Y117" i="3"/>
  <c r="Y85" i="3"/>
  <c r="Y69" i="3"/>
  <c r="Y61" i="3"/>
  <c r="Y53" i="3"/>
  <c r="Y45" i="3"/>
  <c r="AA83" i="3"/>
  <c r="AA75" i="3"/>
  <c r="AB288" i="3"/>
  <c r="AC208" i="3"/>
  <c r="AC200" i="3"/>
  <c r="AC192" i="3"/>
  <c r="AC184" i="3"/>
  <c r="AC80" i="3"/>
  <c r="AC72" i="3"/>
  <c r="AC64" i="3"/>
  <c r="AC56" i="3"/>
  <c r="AC48" i="3"/>
  <c r="AE213" i="3"/>
  <c r="AE205" i="3"/>
  <c r="AE197" i="3"/>
  <c r="AE189" i="3"/>
  <c r="AE181" i="3"/>
  <c r="AE125" i="3"/>
  <c r="AE117" i="3"/>
  <c r="AE68" i="3"/>
  <c r="AE60" i="3"/>
  <c r="AE52" i="3"/>
  <c r="AD285" i="3"/>
  <c r="AG129" i="3"/>
  <c r="AG121" i="3"/>
  <c r="AI62" i="3"/>
  <c r="AI54" i="3"/>
  <c r="AI46" i="3"/>
  <c r="AH287" i="3"/>
  <c r="AK131" i="3"/>
  <c r="AK123" i="3"/>
  <c r="AK115" i="3"/>
  <c r="AK83" i="3"/>
  <c r="AK75" i="3"/>
  <c r="AA3" i="2"/>
  <c r="AA4" i="2"/>
  <c r="AA5" i="2"/>
  <c r="AP285" i="3"/>
  <c r="V40" i="3"/>
  <c r="Z290" i="3" l="1"/>
  <c r="Z292" i="3" s="1"/>
  <c r="AQ3" i="3"/>
  <c r="AP288" i="3"/>
  <c r="AJ132" i="2"/>
  <c r="AK132" i="2" s="1"/>
  <c r="AJ133" i="2"/>
  <c r="AK133" i="2" s="1"/>
  <c r="AJ40" i="2"/>
  <c r="AK40" i="2" s="1"/>
  <c r="AJ41" i="2"/>
  <c r="AK41" i="2" s="1"/>
  <c r="AJ42" i="2"/>
  <c r="AK42" i="2" s="1"/>
  <c r="AJ43" i="2"/>
  <c r="AK43" i="2" s="1"/>
  <c r="AJ44" i="2"/>
  <c r="AK44" i="2" s="1"/>
  <c r="AJ45" i="2"/>
  <c r="AK45" i="2" s="1"/>
  <c r="AJ46" i="2"/>
  <c r="AK46" i="2" s="1"/>
  <c r="AJ47" i="2"/>
  <c r="AK47" i="2" s="1"/>
  <c r="AJ48" i="2"/>
  <c r="AK48" i="2" s="1"/>
  <c r="AJ49" i="2"/>
  <c r="AK49" i="2" s="1"/>
  <c r="AJ50" i="2"/>
  <c r="AK50" i="2" s="1"/>
  <c r="AJ51" i="2"/>
  <c r="AK51" i="2" s="1"/>
  <c r="AJ52" i="2"/>
  <c r="AK52" i="2" s="1"/>
  <c r="AJ53" i="2"/>
  <c r="AK53" i="2" s="1"/>
  <c r="AJ54" i="2"/>
  <c r="AK54" i="2" s="1"/>
  <c r="AJ55" i="2"/>
  <c r="AK55" i="2" s="1"/>
  <c r="AJ56" i="2"/>
  <c r="AK56" i="2" s="1"/>
  <c r="AJ57" i="2"/>
  <c r="AK57" i="2" s="1"/>
  <c r="AJ58" i="2"/>
  <c r="AK58" i="2" s="1"/>
  <c r="AJ59" i="2"/>
  <c r="AK59" i="2" s="1"/>
  <c r="AJ39" i="2"/>
  <c r="AJ158" i="2"/>
  <c r="AJ160" i="2"/>
  <c r="AK160" i="2" s="1"/>
  <c r="AJ161" i="2"/>
  <c r="AJ162" i="2"/>
  <c r="AJ163" i="2"/>
  <c r="AJ164" i="2"/>
  <c r="AJ165" i="2"/>
  <c r="AJ166" i="2"/>
  <c r="AJ167" i="2"/>
  <c r="AJ168" i="2"/>
  <c r="AK168" i="2" s="1"/>
  <c r="AJ169" i="2"/>
  <c r="AK169" i="2" s="1"/>
  <c r="AJ170" i="2"/>
  <c r="AK170" i="2" s="1"/>
  <c r="AJ171" i="2"/>
  <c r="AK171" i="2" s="1"/>
  <c r="AJ172" i="2"/>
  <c r="AK172" i="2" s="1"/>
  <c r="AJ173" i="2"/>
  <c r="AK173" i="2" s="1"/>
  <c r="AJ174" i="2"/>
  <c r="AK174" i="2" s="1"/>
  <c r="AJ175" i="2"/>
  <c r="AK175" i="2" s="1"/>
  <c r="AJ176" i="2"/>
  <c r="AK176" i="2" s="1"/>
  <c r="AJ177" i="2"/>
  <c r="AK177" i="2" s="1"/>
  <c r="AJ178" i="2"/>
  <c r="AK178" i="2" s="1"/>
  <c r="AJ179" i="2"/>
  <c r="AK179" i="2" s="1"/>
  <c r="AJ180" i="2"/>
  <c r="AK180" i="2" s="1"/>
  <c r="AJ181" i="2"/>
  <c r="AK181" i="2" s="1"/>
  <c r="AJ182" i="2"/>
  <c r="AK182" i="2" s="1"/>
  <c r="AJ183" i="2"/>
  <c r="AK183" i="2" s="1"/>
  <c r="AJ184" i="2"/>
  <c r="AK184" i="2" s="1"/>
  <c r="AJ185" i="2"/>
  <c r="AK185" i="2" s="1"/>
  <c r="AJ186" i="2"/>
  <c r="AK186" i="2" s="1"/>
  <c r="AJ187" i="2"/>
  <c r="AK187" i="2" s="1"/>
  <c r="AJ188" i="2"/>
  <c r="AK188" i="2" s="1"/>
  <c r="AJ189" i="2"/>
  <c r="AK189" i="2" s="1"/>
  <c r="AJ190" i="2"/>
  <c r="AK190" i="2" s="1"/>
  <c r="AJ191" i="2"/>
  <c r="AK191" i="2" s="1"/>
  <c r="AJ192" i="2"/>
  <c r="AK192" i="2" s="1"/>
  <c r="AJ193" i="2"/>
  <c r="AK193" i="2" s="1"/>
  <c r="AJ194" i="2"/>
  <c r="AK194" i="2" s="1"/>
  <c r="AJ195" i="2"/>
  <c r="AJ196" i="2"/>
  <c r="AK196" i="2" s="1"/>
  <c r="AJ197" i="2"/>
  <c r="AK197" i="2" s="1"/>
  <c r="AJ198" i="2"/>
  <c r="AK198" i="2" s="1"/>
  <c r="AJ159" i="2"/>
  <c r="AH160" i="2"/>
  <c r="AH161" i="2"/>
  <c r="AH162" i="2"/>
  <c r="AH163" i="2"/>
  <c r="AH164" i="2"/>
  <c r="AH159" i="2"/>
  <c r="AF160" i="2"/>
  <c r="AF161" i="2"/>
  <c r="AF162" i="2"/>
  <c r="AF163" i="2"/>
  <c r="AF164" i="2"/>
  <c r="AF159" i="2"/>
  <c r="AD160" i="2"/>
  <c r="AD161" i="2"/>
  <c r="AD162" i="2"/>
  <c r="AD163" i="2"/>
  <c r="AD164" i="2"/>
  <c r="AD159" i="2"/>
  <c r="AB160" i="2"/>
  <c r="AB161" i="2"/>
  <c r="AB162" i="2"/>
  <c r="AB163" i="2"/>
  <c r="AB164" i="2"/>
  <c r="AB159" i="2"/>
  <c r="Z161" i="2"/>
  <c r="Z162" i="2"/>
  <c r="Z163" i="2"/>
  <c r="Z164" i="2"/>
  <c r="Z159" i="2"/>
  <c r="X42" i="2"/>
  <c r="Y42" i="2" s="1"/>
  <c r="X41" i="2"/>
  <c r="Y41" i="2" s="1"/>
  <c r="X40" i="2"/>
  <c r="Y40" i="2" s="1"/>
  <c r="M11" i="2"/>
  <c r="M7" i="2"/>
  <c r="M4" i="2"/>
  <c r="M5" i="2"/>
  <c r="M6" i="2"/>
  <c r="M8" i="2"/>
  <c r="M9" i="2"/>
  <c r="M10"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3" i="2"/>
  <c r="X160" i="2"/>
  <c r="Y160" i="2" s="1"/>
  <c r="X161" i="2"/>
  <c r="Y161" i="2" s="1"/>
  <c r="X162" i="2"/>
  <c r="Y162" i="2" s="1"/>
  <c r="X163" i="2"/>
  <c r="Y163" i="2" s="1"/>
  <c r="X164" i="2"/>
  <c r="Y164" i="2" s="1"/>
  <c r="X165" i="2"/>
  <c r="Y165" i="2" s="1"/>
  <c r="X159" i="2"/>
  <c r="Y159" i="2" s="1"/>
  <c r="V163" i="2"/>
  <c r="V164" i="2"/>
  <c r="V159" i="2"/>
  <c r="V160" i="2"/>
  <c r="V161" i="2"/>
  <c r="V162" i="2"/>
  <c r="V8" i="2"/>
  <c r="AK159" i="2" l="1"/>
  <c r="AK163" i="2"/>
  <c r="AK166" i="2"/>
  <c r="AK162" i="2"/>
  <c r="AK165" i="2"/>
  <c r="AK161" i="2"/>
  <c r="AK195" i="2"/>
  <c r="AK167" i="2"/>
  <c r="AK158" i="2"/>
  <c r="AK164" i="2"/>
  <c r="Y3" i="3"/>
  <c r="Y111" i="3"/>
  <c r="Y87" i="3"/>
  <c r="M71" i="3"/>
  <c r="AQ5" i="3" l="1"/>
  <c r="AQ6" i="3"/>
  <c r="AQ7" i="3"/>
  <c r="AQ8" i="3"/>
  <c r="AQ9" i="3"/>
  <c r="V3" i="3"/>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AO290" i="3"/>
  <c r="AQ288" i="3" s="1"/>
  <c r="AP287" i="3"/>
  <c r="AP206" i="2"/>
  <c r="AQ206" i="2" s="1"/>
  <c r="AQ204" i="2"/>
  <c r="R102" i="1"/>
  <c r="R101" i="1"/>
  <c r="R100" i="1"/>
  <c r="P102" i="1"/>
  <c r="P101" i="1"/>
  <c r="P100" i="1"/>
  <c r="N102" i="1"/>
  <c r="N101" i="1"/>
  <c r="N100" i="1"/>
  <c r="L102" i="1"/>
  <c r="L101" i="1"/>
  <c r="L100" i="1"/>
  <c r="J102" i="1"/>
  <c r="J101" i="1"/>
  <c r="J100" i="1"/>
  <c r="H102" i="1"/>
  <c r="H101" i="1"/>
  <c r="H100" i="1"/>
  <c r="F102" i="1"/>
  <c r="F101" i="1"/>
  <c r="F100" i="1"/>
  <c r="F208" i="2"/>
  <c r="F207" i="2"/>
  <c r="F206" i="2"/>
  <c r="F205" i="2"/>
  <c r="F204" i="2"/>
  <c r="S37" i="1"/>
  <c r="S30" i="1"/>
  <c r="S54" i="1"/>
  <c r="S55" i="1"/>
  <c r="S56" i="1"/>
  <c r="S57" i="1"/>
  <c r="S58" i="1"/>
  <c r="S59" i="1"/>
  <c r="S60" i="1"/>
  <c r="S61" i="1"/>
  <c r="S62" i="1"/>
  <c r="S63" i="1"/>
  <c r="S64" i="1"/>
  <c r="S65" i="1"/>
  <c r="S66" i="1"/>
  <c r="S67" i="1"/>
  <c r="S68" i="1"/>
  <c r="S69" i="1"/>
  <c r="S70" i="1"/>
  <c r="S71" i="1"/>
  <c r="S53" i="1"/>
  <c r="S52" i="1"/>
  <c r="S51" i="1"/>
  <c r="S50" i="1"/>
  <c r="S31" i="1"/>
  <c r="S32" i="1"/>
  <c r="S33" i="1"/>
  <c r="S34" i="1"/>
  <c r="S35" i="1"/>
  <c r="S36" i="1"/>
  <c r="S38" i="1"/>
  <c r="S39" i="1"/>
  <c r="S40" i="1"/>
  <c r="S41" i="1"/>
  <c r="S42" i="1"/>
  <c r="S43" i="1"/>
  <c r="S44" i="1"/>
  <c r="S45" i="1"/>
  <c r="S46" i="1"/>
  <c r="S47" i="1"/>
  <c r="S48" i="1"/>
  <c r="S49" i="1"/>
  <c r="Q72" i="1"/>
  <c r="Q53" i="1"/>
  <c r="Q54" i="1"/>
  <c r="Q55" i="1"/>
  <c r="Q56" i="1"/>
  <c r="Q57" i="1"/>
  <c r="Q58" i="1"/>
  <c r="Q59" i="1"/>
  <c r="Q60" i="1"/>
  <c r="Q61" i="1"/>
  <c r="Q62" i="1"/>
  <c r="Q63" i="1"/>
  <c r="Q64" i="1"/>
  <c r="Q65" i="1"/>
  <c r="Q66" i="1"/>
  <c r="Q67" i="1"/>
  <c r="Q68" i="1"/>
  <c r="Q69" i="1"/>
  <c r="Q70" i="1"/>
  <c r="Q71" i="1"/>
  <c r="Q52" i="1"/>
  <c r="Q31" i="1"/>
  <c r="Q32" i="1"/>
  <c r="Q33" i="1"/>
  <c r="Q34" i="1"/>
  <c r="Q35" i="1"/>
  <c r="Q36" i="1"/>
  <c r="Q37" i="1"/>
  <c r="Q38" i="1"/>
  <c r="Q39" i="1"/>
  <c r="Q40" i="1"/>
  <c r="Q41" i="1"/>
  <c r="Q42" i="1"/>
  <c r="Q43" i="1"/>
  <c r="Q44" i="1"/>
  <c r="Q45" i="1"/>
  <c r="Q46" i="1"/>
  <c r="Q47" i="1"/>
  <c r="Q48" i="1"/>
  <c r="Q49" i="1"/>
  <c r="Q30" i="1"/>
  <c r="O72" i="1"/>
  <c r="O53" i="1"/>
  <c r="O54" i="1"/>
  <c r="O55" i="1"/>
  <c r="O56" i="1"/>
  <c r="O57" i="1"/>
  <c r="O58" i="1"/>
  <c r="O59" i="1"/>
  <c r="O60" i="1"/>
  <c r="O61" i="1"/>
  <c r="O62" i="1"/>
  <c r="O63" i="1"/>
  <c r="O64" i="1"/>
  <c r="O65" i="1"/>
  <c r="O66" i="1"/>
  <c r="O67" i="1"/>
  <c r="O68" i="1"/>
  <c r="O69" i="1"/>
  <c r="O70" i="1"/>
  <c r="O71" i="1"/>
  <c r="O52" i="1"/>
  <c r="O31" i="1"/>
  <c r="O32" i="1"/>
  <c r="O33" i="1"/>
  <c r="O34" i="1"/>
  <c r="O35" i="1"/>
  <c r="O36" i="1"/>
  <c r="O37" i="1"/>
  <c r="O38" i="1"/>
  <c r="O39" i="1"/>
  <c r="O40" i="1"/>
  <c r="O41" i="1"/>
  <c r="O42" i="1"/>
  <c r="O43" i="1"/>
  <c r="O44" i="1"/>
  <c r="O45" i="1"/>
  <c r="O46" i="1"/>
  <c r="O47" i="1"/>
  <c r="O48" i="1"/>
  <c r="O49" i="1"/>
  <c r="O30" i="1"/>
  <c r="M53" i="1"/>
  <c r="M54" i="1"/>
  <c r="M55" i="1"/>
  <c r="M56" i="1"/>
  <c r="M57" i="1"/>
  <c r="M58" i="1"/>
  <c r="M59" i="1"/>
  <c r="M60" i="1"/>
  <c r="M61" i="1"/>
  <c r="M62" i="1"/>
  <c r="M63" i="1"/>
  <c r="M64" i="1"/>
  <c r="M65" i="1"/>
  <c r="M66" i="1"/>
  <c r="M67" i="1"/>
  <c r="M68" i="1"/>
  <c r="M69" i="1"/>
  <c r="M70" i="1"/>
  <c r="M71" i="1"/>
  <c r="M52" i="1"/>
  <c r="M49" i="1"/>
  <c r="M31" i="1"/>
  <c r="M32" i="1"/>
  <c r="M33" i="1"/>
  <c r="M34" i="1"/>
  <c r="M35" i="1"/>
  <c r="M36" i="1"/>
  <c r="M37" i="1"/>
  <c r="M38" i="1"/>
  <c r="M39" i="1"/>
  <c r="M40" i="1"/>
  <c r="M41" i="1"/>
  <c r="M42" i="1"/>
  <c r="M43" i="1"/>
  <c r="M44" i="1"/>
  <c r="M45" i="1"/>
  <c r="M46" i="1"/>
  <c r="M47" i="1"/>
  <c r="M48" i="1"/>
  <c r="M30" i="1"/>
  <c r="K30" i="1"/>
  <c r="K29" i="1"/>
  <c r="K53" i="1"/>
  <c r="K54" i="1"/>
  <c r="K55" i="1"/>
  <c r="K56" i="1"/>
  <c r="K57" i="1"/>
  <c r="K58" i="1"/>
  <c r="K59" i="1"/>
  <c r="K60" i="1"/>
  <c r="K61" i="1"/>
  <c r="K62" i="1"/>
  <c r="K63" i="1"/>
  <c r="K64" i="1"/>
  <c r="K65" i="1"/>
  <c r="K66" i="1"/>
  <c r="K67" i="1"/>
  <c r="K68" i="1"/>
  <c r="K69" i="1"/>
  <c r="K70" i="1"/>
  <c r="K71" i="1"/>
  <c r="K52" i="1"/>
  <c r="K49" i="1"/>
  <c r="K31" i="1"/>
  <c r="K32" i="1"/>
  <c r="K33" i="1"/>
  <c r="K34" i="1"/>
  <c r="K35" i="1"/>
  <c r="K36" i="1"/>
  <c r="K37" i="1"/>
  <c r="K38" i="1"/>
  <c r="K39" i="1"/>
  <c r="K40" i="1"/>
  <c r="K41" i="1"/>
  <c r="K42" i="1"/>
  <c r="K43" i="1"/>
  <c r="K44" i="1"/>
  <c r="K45" i="1"/>
  <c r="K46" i="1"/>
  <c r="K47" i="1"/>
  <c r="K48" i="1"/>
  <c r="K50" i="1"/>
  <c r="K51" i="1"/>
  <c r="K72" i="1"/>
  <c r="K73" i="1"/>
  <c r="K74" i="1"/>
  <c r="K75" i="1"/>
  <c r="K76" i="1"/>
  <c r="K77" i="1"/>
  <c r="K78" i="1"/>
  <c r="K79" i="1"/>
  <c r="K80" i="1"/>
  <c r="K81" i="1"/>
  <c r="K82" i="1"/>
  <c r="K83" i="1"/>
  <c r="K84" i="1"/>
  <c r="K85" i="1"/>
  <c r="K86" i="1"/>
  <c r="K87" i="1"/>
  <c r="K88" i="1"/>
  <c r="K89" i="1"/>
  <c r="K90" i="1"/>
  <c r="K91" i="1"/>
  <c r="K3" i="1"/>
  <c r="I81" i="1"/>
  <c r="I79" i="1"/>
  <c r="I78" i="1"/>
  <c r="I77" i="1"/>
  <c r="I76" i="1"/>
  <c r="I75" i="1"/>
  <c r="I73" i="1"/>
  <c r="I72" i="1"/>
  <c r="I53" i="1"/>
  <c r="I54" i="1"/>
  <c r="I55" i="1"/>
  <c r="I56" i="1"/>
  <c r="I57" i="1"/>
  <c r="I58" i="1"/>
  <c r="I59" i="1"/>
  <c r="I60" i="1"/>
  <c r="I61" i="1"/>
  <c r="I62" i="1"/>
  <c r="I63" i="1"/>
  <c r="I64" i="1"/>
  <c r="I65" i="1"/>
  <c r="I66" i="1"/>
  <c r="I67" i="1"/>
  <c r="I68" i="1"/>
  <c r="I69" i="1"/>
  <c r="I70" i="1"/>
  <c r="I71" i="1"/>
  <c r="I52" i="1"/>
  <c r="I30" i="1"/>
  <c r="I3" i="1"/>
  <c r="G72" i="1"/>
  <c r="G57" i="1"/>
  <c r="G58" i="1"/>
  <c r="G59" i="1"/>
  <c r="G60" i="1"/>
  <c r="G61" i="1"/>
  <c r="G62" i="1"/>
  <c r="G63" i="1"/>
  <c r="G64" i="1"/>
  <c r="G65" i="1"/>
  <c r="G66" i="1"/>
  <c r="G67" i="1"/>
  <c r="G68" i="1"/>
  <c r="G69" i="1"/>
  <c r="G70" i="1"/>
  <c r="G71" i="1"/>
  <c r="G56" i="1"/>
  <c r="G55" i="1"/>
  <c r="G53" i="1"/>
  <c r="G54" i="1"/>
  <c r="G52" i="1"/>
  <c r="M4" i="1"/>
  <c r="I49" i="1"/>
  <c r="I31" i="1"/>
  <c r="I32" i="1"/>
  <c r="I33" i="1"/>
  <c r="I34" i="1"/>
  <c r="I35" i="1"/>
  <c r="I36" i="1"/>
  <c r="I37" i="1"/>
  <c r="I38" i="1"/>
  <c r="I39" i="1"/>
  <c r="I40" i="1"/>
  <c r="I41" i="1"/>
  <c r="I42" i="1"/>
  <c r="I43" i="1"/>
  <c r="I44" i="1"/>
  <c r="I45" i="1"/>
  <c r="I46" i="1"/>
  <c r="I47" i="1"/>
  <c r="I48" i="1"/>
  <c r="G45" i="1"/>
  <c r="G46" i="1"/>
  <c r="G47" i="1"/>
  <c r="G48" i="1"/>
  <c r="G49" i="1"/>
  <c r="G35" i="1"/>
  <c r="G36" i="1"/>
  <c r="G37" i="1"/>
  <c r="G38" i="1"/>
  <c r="G39" i="1"/>
  <c r="G40" i="1"/>
  <c r="G41" i="1"/>
  <c r="G42" i="1"/>
  <c r="G43" i="1"/>
  <c r="G44" i="1"/>
  <c r="G34" i="1"/>
  <c r="G33" i="1"/>
  <c r="G32" i="1"/>
  <c r="G31" i="1"/>
  <c r="G30" i="1"/>
  <c r="S8" i="1"/>
  <c r="S9" i="1"/>
  <c r="S10" i="1"/>
  <c r="S11" i="1"/>
  <c r="S12" i="1"/>
  <c r="S13" i="1"/>
  <c r="S14" i="1"/>
  <c r="S15" i="1"/>
  <c r="S16" i="1"/>
  <c r="S17" i="1"/>
  <c r="S18" i="1"/>
  <c r="S19" i="1"/>
  <c r="S20" i="1"/>
  <c r="S21" i="1"/>
  <c r="S22" i="1"/>
  <c r="S23" i="1"/>
  <c r="S24" i="1"/>
  <c r="S25" i="1"/>
  <c r="S26" i="1"/>
  <c r="S27" i="1"/>
  <c r="S28" i="1"/>
  <c r="S29" i="1"/>
  <c r="S72" i="1"/>
  <c r="S73" i="1"/>
  <c r="S74" i="1"/>
  <c r="S75" i="1"/>
  <c r="S76" i="1"/>
  <c r="S77" i="1"/>
  <c r="S78" i="1"/>
  <c r="S79" i="1"/>
  <c r="S80" i="1"/>
  <c r="S81" i="1"/>
  <c r="S82" i="1"/>
  <c r="S83" i="1"/>
  <c r="S84" i="1"/>
  <c r="S85" i="1"/>
  <c r="S86" i="1"/>
  <c r="S87" i="1"/>
  <c r="S88" i="1"/>
  <c r="S89" i="1"/>
  <c r="S90" i="1"/>
  <c r="S91" i="1"/>
  <c r="S7" i="1"/>
  <c r="Q8" i="1"/>
  <c r="Q9" i="1"/>
  <c r="Q10" i="1"/>
  <c r="Q11" i="1"/>
  <c r="Q12" i="1"/>
  <c r="Q13" i="1"/>
  <c r="Q14" i="1"/>
  <c r="Q15" i="1"/>
  <c r="Q16" i="1"/>
  <c r="Q17" i="1"/>
  <c r="Q18" i="1"/>
  <c r="Q19" i="1"/>
  <c r="Q20" i="1"/>
  <c r="Q21" i="1"/>
  <c r="Q22" i="1"/>
  <c r="Q23" i="1"/>
  <c r="Q24" i="1"/>
  <c r="Q25" i="1"/>
  <c r="Q26" i="1"/>
  <c r="Q27" i="1"/>
  <c r="Q28" i="1"/>
  <c r="Q29" i="1"/>
  <c r="Q50" i="1"/>
  <c r="Q51" i="1"/>
  <c r="Q73" i="1"/>
  <c r="Q74" i="1"/>
  <c r="Q75" i="1"/>
  <c r="Q76" i="1"/>
  <c r="Q77" i="1"/>
  <c r="Q78" i="1"/>
  <c r="Q79" i="1"/>
  <c r="Q80" i="1"/>
  <c r="Q81" i="1"/>
  <c r="Q82" i="1"/>
  <c r="Q83" i="1"/>
  <c r="Q84" i="1"/>
  <c r="Q85" i="1"/>
  <c r="Q86" i="1"/>
  <c r="Q87" i="1"/>
  <c r="Q88" i="1"/>
  <c r="Q89" i="1"/>
  <c r="Q90" i="1"/>
  <c r="Q91" i="1"/>
  <c r="Q7" i="1"/>
  <c r="O8" i="1"/>
  <c r="O9" i="1"/>
  <c r="O10" i="1"/>
  <c r="O11" i="1"/>
  <c r="O12" i="1"/>
  <c r="O13" i="1"/>
  <c r="O14" i="1"/>
  <c r="O15" i="1"/>
  <c r="O16" i="1"/>
  <c r="O17" i="1"/>
  <c r="O18" i="1"/>
  <c r="O19" i="1"/>
  <c r="O20" i="1"/>
  <c r="O21" i="1"/>
  <c r="O22" i="1"/>
  <c r="O23" i="1"/>
  <c r="O24" i="1"/>
  <c r="O25" i="1"/>
  <c r="O26" i="1"/>
  <c r="O27" i="1"/>
  <c r="O28" i="1"/>
  <c r="O29" i="1"/>
  <c r="O50" i="1"/>
  <c r="O51" i="1"/>
  <c r="O73" i="1"/>
  <c r="O74" i="1"/>
  <c r="O75" i="1"/>
  <c r="O76" i="1"/>
  <c r="O77" i="1"/>
  <c r="O78" i="1"/>
  <c r="O79" i="1"/>
  <c r="O80" i="1"/>
  <c r="O81" i="1"/>
  <c r="O82" i="1"/>
  <c r="O83" i="1"/>
  <c r="O84" i="1"/>
  <c r="O85" i="1"/>
  <c r="O86" i="1"/>
  <c r="O87" i="1"/>
  <c r="O88" i="1"/>
  <c r="O89" i="1"/>
  <c r="O90" i="1"/>
  <c r="O91" i="1"/>
  <c r="O7" i="1"/>
  <c r="M13" i="1"/>
  <c r="M14" i="1"/>
  <c r="M15" i="1"/>
  <c r="M16" i="1"/>
  <c r="M17" i="1"/>
  <c r="M18" i="1"/>
  <c r="M19" i="1"/>
  <c r="M20" i="1"/>
  <c r="M21" i="1"/>
  <c r="M22" i="1"/>
  <c r="M23" i="1"/>
  <c r="M24" i="1"/>
  <c r="M25" i="1"/>
  <c r="M26" i="1"/>
  <c r="M27" i="1"/>
  <c r="M28" i="1"/>
  <c r="M29" i="1"/>
  <c r="M50" i="1"/>
  <c r="M51" i="1"/>
  <c r="M72" i="1"/>
  <c r="M73" i="1"/>
  <c r="M74" i="1"/>
  <c r="M75" i="1"/>
  <c r="M76" i="1"/>
  <c r="M77" i="1"/>
  <c r="M78" i="1"/>
  <c r="M79" i="1"/>
  <c r="M80" i="1"/>
  <c r="M81" i="1"/>
  <c r="M82" i="1"/>
  <c r="M83" i="1"/>
  <c r="M84" i="1"/>
  <c r="M85" i="1"/>
  <c r="M86" i="1"/>
  <c r="M87" i="1"/>
  <c r="M88" i="1"/>
  <c r="M89" i="1"/>
  <c r="M90" i="1"/>
  <c r="M91" i="1"/>
  <c r="M8" i="1"/>
  <c r="M9" i="1"/>
  <c r="M10" i="1"/>
  <c r="M11" i="1"/>
  <c r="M12" i="1"/>
  <c r="M7" i="1"/>
  <c r="K9" i="1"/>
  <c r="K10" i="1"/>
  <c r="K11" i="1"/>
  <c r="K12" i="1"/>
  <c r="K13" i="1"/>
  <c r="K14" i="1"/>
  <c r="K15" i="1"/>
  <c r="K16" i="1"/>
  <c r="K17" i="1"/>
  <c r="K18" i="1"/>
  <c r="K19" i="1"/>
  <c r="K20" i="1"/>
  <c r="K21" i="1"/>
  <c r="K22" i="1"/>
  <c r="K23" i="1"/>
  <c r="K24" i="1"/>
  <c r="K25" i="1"/>
  <c r="K26" i="1"/>
  <c r="K27" i="1"/>
  <c r="K28" i="1"/>
  <c r="K8" i="1"/>
  <c r="I8" i="1"/>
  <c r="I13" i="1"/>
  <c r="I14" i="1"/>
  <c r="I15" i="1"/>
  <c r="I16" i="1"/>
  <c r="I17" i="1"/>
  <c r="I18" i="1"/>
  <c r="I19" i="1"/>
  <c r="I20" i="1"/>
  <c r="I21" i="1"/>
  <c r="I22" i="1"/>
  <c r="I23" i="1"/>
  <c r="I24" i="1"/>
  <c r="I25" i="1"/>
  <c r="I26" i="1"/>
  <c r="I27" i="1"/>
  <c r="I28" i="1"/>
  <c r="I29" i="1"/>
  <c r="I50" i="1"/>
  <c r="I51" i="1"/>
  <c r="I74" i="1"/>
  <c r="I80" i="1"/>
  <c r="I82" i="1"/>
  <c r="I83" i="1"/>
  <c r="I84" i="1"/>
  <c r="I85" i="1"/>
  <c r="I86" i="1"/>
  <c r="I87" i="1"/>
  <c r="I88" i="1"/>
  <c r="I89" i="1"/>
  <c r="I90" i="1"/>
  <c r="I91" i="1"/>
  <c r="I10" i="1"/>
  <c r="I9" i="1"/>
  <c r="I11" i="1"/>
  <c r="I12" i="1"/>
  <c r="I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7" i="1"/>
  <c r="G9" i="1"/>
  <c r="G10" i="1"/>
  <c r="G11" i="1"/>
  <c r="G12" i="1"/>
  <c r="G13" i="1"/>
  <c r="G14" i="1"/>
  <c r="G15" i="1"/>
  <c r="G16" i="1"/>
  <c r="G17" i="1"/>
  <c r="G18" i="1"/>
  <c r="G19" i="1"/>
  <c r="G20" i="1"/>
  <c r="G21" i="1"/>
  <c r="G22" i="1"/>
  <c r="G23" i="1"/>
  <c r="G24" i="1"/>
  <c r="G25" i="1"/>
  <c r="G26" i="1"/>
  <c r="G27" i="1"/>
  <c r="G28" i="1"/>
  <c r="G29" i="1"/>
  <c r="G50" i="1"/>
  <c r="G51" i="1"/>
  <c r="G73" i="1"/>
  <c r="G74" i="1"/>
  <c r="G75" i="1"/>
  <c r="G76" i="1"/>
  <c r="G77" i="1"/>
  <c r="G78" i="1"/>
  <c r="G79" i="1"/>
  <c r="G80" i="1"/>
  <c r="G81" i="1"/>
  <c r="G82" i="1"/>
  <c r="G83" i="1"/>
  <c r="G84" i="1"/>
  <c r="G85" i="1"/>
  <c r="G86" i="1"/>
  <c r="G87" i="1"/>
  <c r="G88" i="1"/>
  <c r="G89" i="1"/>
  <c r="G90" i="1"/>
  <c r="G91" i="1"/>
  <c r="G8" i="1"/>
  <c r="S4" i="1"/>
  <c r="S5" i="1"/>
  <c r="S6" i="1"/>
  <c r="Q3" i="1"/>
  <c r="S3" i="1"/>
  <c r="Q4" i="1"/>
  <c r="Q5" i="1"/>
  <c r="Q6" i="1"/>
  <c r="O4" i="1"/>
  <c r="O5" i="1"/>
  <c r="O6" i="1"/>
  <c r="O3" i="1"/>
  <c r="M5" i="1"/>
  <c r="M6" i="1"/>
  <c r="M3" i="1"/>
  <c r="T6" i="1"/>
  <c r="T3" i="1"/>
  <c r="T4" i="1"/>
  <c r="T5" i="1"/>
  <c r="K4" i="1"/>
  <c r="K5" i="1"/>
  <c r="K6" i="1"/>
  <c r="K7" i="1"/>
  <c r="I4" i="1"/>
  <c r="I5" i="1"/>
  <c r="I6" i="1"/>
  <c r="G4" i="1"/>
  <c r="G5" i="1"/>
  <c r="G6" i="1"/>
  <c r="G7" i="1"/>
  <c r="G3" i="1"/>
  <c r="T103" i="1" l="1"/>
  <c r="T102" i="1"/>
  <c r="U102" i="1" s="1"/>
  <c r="T99" i="1"/>
  <c r="T101" i="1"/>
  <c r="T100" i="1"/>
  <c r="F104" i="1"/>
  <c r="E105" i="1" s="1"/>
  <c r="AC142" i="3"/>
  <c r="AC253" i="3"/>
  <c r="AC101" i="3"/>
  <c r="AC220" i="3"/>
  <c r="AC156" i="3"/>
  <c r="AC174" i="3"/>
  <c r="AC259" i="3"/>
  <c r="AC163" i="3"/>
  <c r="AC218" i="3"/>
  <c r="AC154" i="3"/>
  <c r="AC263" i="3"/>
  <c r="AC257" i="3"/>
  <c r="AC113" i="3"/>
  <c r="AC247" i="3"/>
  <c r="AC248" i="3"/>
  <c r="AC104" i="3"/>
  <c r="AC262" i="3"/>
  <c r="AC216" i="3"/>
  <c r="AC152" i="3"/>
  <c r="AC217" i="3"/>
  <c r="AC256" i="3"/>
  <c r="AC255" i="3"/>
  <c r="AC110" i="3"/>
  <c r="AC245" i="3"/>
  <c r="AC93" i="3"/>
  <c r="AC279" i="3"/>
  <c r="AC276" i="3"/>
  <c r="AC148" i="3"/>
  <c r="AC102" i="3"/>
  <c r="AC251" i="3"/>
  <c r="AC155" i="3"/>
  <c r="AC271" i="3"/>
  <c r="AC274" i="3"/>
  <c r="AC146" i="3"/>
  <c r="AC167" i="3"/>
  <c r="AC249" i="3"/>
  <c r="AC105" i="3"/>
  <c r="AC223" i="3"/>
  <c r="AC240" i="3"/>
  <c r="AC176" i="3"/>
  <c r="AC96" i="3"/>
  <c r="AC151" i="3"/>
  <c r="AC232" i="3"/>
  <c r="AC168" i="3"/>
  <c r="AC88" i="3"/>
  <c r="AC227" i="3"/>
  <c r="AC250" i="3"/>
  <c r="AC98" i="3"/>
  <c r="AC225" i="3"/>
  <c r="AC161" i="3"/>
  <c r="AC153" i="3"/>
  <c r="AC222" i="3"/>
  <c r="AC272" i="3"/>
  <c r="AC112" i="3"/>
  <c r="AC175" i="3"/>
  <c r="AC70" i="3"/>
  <c r="AC237" i="3"/>
  <c r="AC173" i="3"/>
  <c r="AC239" i="3"/>
  <c r="AC268" i="3"/>
  <c r="AC140" i="3"/>
  <c r="AC243" i="3"/>
  <c r="AC147" i="3"/>
  <c r="AC111" i="3"/>
  <c r="AC266" i="3"/>
  <c r="AC138" i="3"/>
  <c r="AC238" i="3"/>
  <c r="AC241" i="3"/>
  <c r="AC177" i="3"/>
  <c r="AC97" i="3"/>
  <c r="AC135" i="3"/>
  <c r="AC229" i="3"/>
  <c r="AC165" i="3"/>
  <c r="AC143" i="3"/>
  <c r="AC260" i="3"/>
  <c r="AC108" i="3"/>
  <c r="AC235" i="3"/>
  <c r="AC139" i="3"/>
  <c r="AC270" i="3"/>
  <c r="AC258" i="3"/>
  <c r="AC106" i="3"/>
  <c r="AC150" i="3"/>
  <c r="AC233" i="3"/>
  <c r="AC169" i="3"/>
  <c r="AC89" i="3"/>
  <c r="AC95" i="3"/>
  <c r="AC280" i="3"/>
  <c r="AC224" i="3"/>
  <c r="AC160" i="3"/>
  <c r="AC103" i="3"/>
  <c r="AC221" i="3"/>
  <c r="AC157" i="3"/>
  <c r="AC246" i="3"/>
  <c r="AC252" i="3"/>
  <c r="AC100" i="3"/>
  <c r="AC231" i="3"/>
  <c r="AC107" i="3"/>
  <c r="AC144" i="3"/>
  <c r="AC277" i="3"/>
  <c r="AC149" i="3"/>
  <c r="AC166" i="3"/>
  <c r="AC244" i="3"/>
  <c r="AC180" i="3"/>
  <c r="AC92" i="3"/>
  <c r="AC159" i="3"/>
  <c r="AC219" i="3"/>
  <c r="AC99" i="3"/>
  <c r="AC242" i="3"/>
  <c r="AC178" i="3"/>
  <c r="AC90" i="3"/>
  <c r="AC278" i="3"/>
  <c r="AC269" i="3"/>
  <c r="AC141" i="3"/>
  <c r="AC134" i="3"/>
  <c r="AC236" i="3"/>
  <c r="AC172" i="3"/>
  <c r="AC87" i="3"/>
  <c r="AC275" i="3"/>
  <c r="AC179" i="3"/>
  <c r="AC91" i="3"/>
  <c r="AC234" i="3"/>
  <c r="AC170" i="3"/>
  <c r="AC273" i="3"/>
  <c r="AC145" i="3"/>
  <c r="AC158" i="3"/>
  <c r="AC264" i="3"/>
  <c r="AC136" i="3"/>
  <c r="AC230" i="3"/>
  <c r="AC261" i="3"/>
  <c r="AC109" i="3"/>
  <c r="AC94" i="3"/>
  <c r="AC228" i="3"/>
  <c r="AC164" i="3"/>
  <c r="AC254" i="3"/>
  <c r="AC267" i="3"/>
  <c r="AC171" i="3"/>
  <c r="AC226" i="3"/>
  <c r="AC162" i="3"/>
  <c r="AC265" i="3"/>
  <c r="AC137" i="3"/>
  <c r="AQ285" i="3"/>
  <c r="AS286" i="3" s="1"/>
  <c r="AQ287" i="3"/>
  <c r="AS287" i="3" s="1"/>
  <c r="AS206" i="2"/>
  <c r="AS205" i="2"/>
  <c r="AS207" i="2"/>
  <c r="L104" i="1"/>
  <c r="L105" i="1" s="1"/>
  <c r="P104" i="1"/>
  <c r="P105" i="1" s="1"/>
  <c r="N104" i="1"/>
  <c r="N105" i="1" s="1"/>
  <c r="J104" i="1"/>
  <c r="J105" i="1" s="1"/>
  <c r="H104" i="1"/>
  <c r="G105" i="1" s="1"/>
  <c r="R104" i="1"/>
  <c r="R105" i="1" s="1"/>
  <c r="AP10" i="3"/>
  <c r="AO10" i="3"/>
  <c r="Y8" i="3"/>
  <c r="AA8" i="3"/>
  <c r="AC8" i="3"/>
  <c r="AE8" i="3"/>
  <c r="AG8" i="3"/>
  <c r="AI8" i="3"/>
  <c r="AK8" i="3"/>
  <c r="Y9" i="3"/>
  <c r="AA9" i="3"/>
  <c r="AC9" i="3"/>
  <c r="AE9" i="3"/>
  <c r="AG9" i="3"/>
  <c r="AI9" i="3"/>
  <c r="AK9" i="3"/>
  <c r="AA10" i="3"/>
  <c r="AC10" i="3"/>
  <c r="AE10" i="3"/>
  <c r="AG10" i="3"/>
  <c r="AI10" i="3"/>
  <c r="AK10" i="3"/>
  <c r="Y11" i="3"/>
  <c r="AA11" i="3"/>
  <c r="AC11" i="3"/>
  <c r="AE11" i="3"/>
  <c r="AG11" i="3"/>
  <c r="AI11" i="3"/>
  <c r="AK11" i="3"/>
  <c r="Y12" i="3"/>
  <c r="AA12" i="3"/>
  <c r="AC12" i="3"/>
  <c r="AE12" i="3"/>
  <c r="AG12" i="3"/>
  <c r="AI12" i="3"/>
  <c r="AK12" i="3"/>
  <c r="AA13" i="3"/>
  <c r="AC13" i="3"/>
  <c r="AE13" i="3"/>
  <c r="AG13" i="3"/>
  <c r="AI13" i="3"/>
  <c r="AK13" i="3"/>
  <c r="AC14" i="3"/>
  <c r="AE14" i="3"/>
  <c r="AG14" i="3"/>
  <c r="AI14" i="3"/>
  <c r="AK14" i="3"/>
  <c r="AA15" i="3"/>
  <c r="AC15" i="3"/>
  <c r="AE15" i="3"/>
  <c r="AG15" i="3"/>
  <c r="AI15" i="3"/>
  <c r="AK15" i="3"/>
  <c r="AA16" i="3"/>
  <c r="AC16" i="3"/>
  <c r="AE16" i="3"/>
  <c r="AG16" i="3"/>
  <c r="AI16" i="3"/>
  <c r="AK16" i="3"/>
  <c r="Y17" i="3"/>
  <c r="AA17" i="3"/>
  <c r="AC17" i="3"/>
  <c r="AE17" i="3"/>
  <c r="AG17" i="3"/>
  <c r="AI17" i="3"/>
  <c r="AK17" i="3"/>
  <c r="AA18" i="3"/>
  <c r="AC18" i="3"/>
  <c r="AE18" i="3"/>
  <c r="AG18" i="3"/>
  <c r="AI18" i="3"/>
  <c r="AK18" i="3"/>
  <c r="Y19" i="3"/>
  <c r="AA19" i="3"/>
  <c r="AC19" i="3"/>
  <c r="AE19" i="3"/>
  <c r="AG19" i="3"/>
  <c r="AI19" i="3"/>
  <c r="AK19" i="3"/>
  <c r="Y20" i="3"/>
  <c r="AA20" i="3"/>
  <c r="AC20" i="3"/>
  <c r="AE20" i="3"/>
  <c r="AG20" i="3"/>
  <c r="AI20" i="3"/>
  <c r="AK20" i="3"/>
  <c r="Y21" i="3"/>
  <c r="AA21" i="3"/>
  <c r="AC21" i="3"/>
  <c r="AE21" i="3"/>
  <c r="AG21" i="3"/>
  <c r="AI21" i="3"/>
  <c r="AK21" i="3"/>
  <c r="Y22" i="3"/>
  <c r="AA22" i="3"/>
  <c r="AC22" i="3"/>
  <c r="AE22" i="3"/>
  <c r="AG22" i="3"/>
  <c r="AI22" i="3"/>
  <c r="AK22" i="3"/>
  <c r="Y23" i="3"/>
  <c r="AA23" i="3"/>
  <c r="AC23" i="3"/>
  <c r="AE23" i="3"/>
  <c r="AG23" i="3"/>
  <c r="AI23" i="3"/>
  <c r="AK23" i="3"/>
  <c r="Y24" i="3"/>
  <c r="AA24" i="3"/>
  <c r="AC24" i="3"/>
  <c r="AE24" i="3"/>
  <c r="AG24" i="3"/>
  <c r="AI24" i="3"/>
  <c r="AK24" i="3"/>
  <c r="Y25" i="3"/>
  <c r="AA25" i="3"/>
  <c r="AC25" i="3"/>
  <c r="AE25" i="3"/>
  <c r="AG25" i="3"/>
  <c r="AI25" i="3"/>
  <c r="AK25" i="3"/>
  <c r="AA26" i="3"/>
  <c r="AC26" i="3"/>
  <c r="AE26" i="3"/>
  <c r="AG26" i="3"/>
  <c r="AI26" i="3"/>
  <c r="AK26" i="3"/>
  <c r="Y27" i="3"/>
  <c r="AA27" i="3"/>
  <c r="AC27" i="3"/>
  <c r="AE27" i="3"/>
  <c r="AG27" i="3"/>
  <c r="AI27" i="3"/>
  <c r="AK27" i="3"/>
  <c r="Y28" i="3"/>
  <c r="AA28" i="3"/>
  <c r="AC28" i="3"/>
  <c r="AE28" i="3"/>
  <c r="AG28" i="3"/>
  <c r="AI28" i="3"/>
  <c r="AK28" i="3"/>
  <c r="Y29" i="3"/>
  <c r="AA29" i="3"/>
  <c r="AC29" i="3"/>
  <c r="AE29" i="3"/>
  <c r="AG29" i="3"/>
  <c r="AI29" i="3"/>
  <c r="AK29" i="3"/>
  <c r="Y30" i="3"/>
  <c r="AA30" i="3"/>
  <c r="AC30" i="3"/>
  <c r="AE30" i="3"/>
  <c r="AG30" i="3"/>
  <c r="AI30" i="3"/>
  <c r="AK30" i="3"/>
  <c r="Y31" i="3"/>
  <c r="AA31" i="3"/>
  <c r="AC31" i="3"/>
  <c r="AE31" i="3"/>
  <c r="AG31" i="3"/>
  <c r="AI31" i="3"/>
  <c r="AK31" i="3"/>
  <c r="Y32" i="3"/>
  <c r="AA32" i="3"/>
  <c r="AC32" i="3"/>
  <c r="AE32" i="3"/>
  <c r="AG32" i="3"/>
  <c r="AI32" i="3"/>
  <c r="AK32" i="3"/>
  <c r="Y33" i="3"/>
  <c r="AA33" i="3"/>
  <c r="AC33" i="3"/>
  <c r="AE33" i="3"/>
  <c r="AG33" i="3"/>
  <c r="AI33" i="3"/>
  <c r="AK33" i="3"/>
  <c r="AA34" i="3"/>
  <c r="AC34" i="3"/>
  <c r="AE34" i="3"/>
  <c r="AG34" i="3"/>
  <c r="AI34" i="3"/>
  <c r="AK34" i="3"/>
  <c r="Y35" i="3"/>
  <c r="AA35" i="3"/>
  <c r="AC35" i="3"/>
  <c r="AE35" i="3"/>
  <c r="AG35" i="3"/>
  <c r="AI35" i="3"/>
  <c r="AK35" i="3"/>
  <c r="Y36" i="3"/>
  <c r="AA36" i="3"/>
  <c r="AC36" i="3"/>
  <c r="AE36" i="3"/>
  <c r="AG36" i="3"/>
  <c r="AI36" i="3"/>
  <c r="AK36" i="3"/>
  <c r="Y37" i="3"/>
  <c r="AA37" i="3"/>
  <c r="AC37" i="3"/>
  <c r="AE37" i="3"/>
  <c r="AG37" i="3"/>
  <c r="AI37" i="3"/>
  <c r="AK37" i="3"/>
  <c r="Y38" i="3"/>
  <c r="AA38" i="3"/>
  <c r="AC38" i="3"/>
  <c r="AE38" i="3"/>
  <c r="AG38" i="3"/>
  <c r="AI38" i="3"/>
  <c r="AK38" i="3"/>
  <c r="Y39" i="3"/>
  <c r="AA39" i="3"/>
  <c r="AC39" i="3"/>
  <c r="AE39" i="3"/>
  <c r="AG39" i="3"/>
  <c r="AI39" i="3"/>
  <c r="AK39" i="3"/>
  <c r="Y40" i="3"/>
  <c r="AA40" i="3"/>
  <c r="AC40" i="3"/>
  <c r="AE40" i="3"/>
  <c r="AG40" i="3"/>
  <c r="AI40" i="3"/>
  <c r="AK40" i="3"/>
  <c r="Y41" i="3"/>
  <c r="AA41" i="3"/>
  <c r="AC41" i="3"/>
  <c r="AE41" i="3"/>
  <c r="AG41" i="3"/>
  <c r="AI41" i="3"/>
  <c r="AK41" i="3"/>
  <c r="AA42" i="3"/>
  <c r="AC42" i="3"/>
  <c r="AE42" i="3"/>
  <c r="AG42" i="3"/>
  <c r="AI42" i="3"/>
  <c r="AK42" i="3"/>
  <c r="AA43" i="3"/>
  <c r="AC43" i="3"/>
  <c r="AE43" i="3"/>
  <c r="AG43" i="3"/>
  <c r="AI43" i="3"/>
  <c r="AK43" i="3"/>
  <c r="Y44" i="3"/>
  <c r="AC44" i="3"/>
  <c r="AE44" i="3"/>
  <c r="AG44" i="3"/>
  <c r="AI44" i="3"/>
  <c r="AK44" i="3"/>
  <c r="AA70" i="3"/>
  <c r="AE70" i="3"/>
  <c r="AG70" i="3"/>
  <c r="AI70" i="3"/>
  <c r="AK70" i="3"/>
  <c r="Y71" i="3"/>
  <c r="AA71" i="3"/>
  <c r="AC71" i="3"/>
  <c r="AE71" i="3"/>
  <c r="AG71" i="3"/>
  <c r="AI71" i="3"/>
  <c r="AK71" i="3"/>
  <c r="AA87" i="3"/>
  <c r="AE87" i="3"/>
  <c r="AG87" i="3"/>
  <c r="AI87" i="3"/>
  <c r="AK87" i="3"/>
  <c r="Y88" i="3"/>
  <c r="AA88" i="3"/>
  <c r="AE88" i="3"/>
  <c r="AG88" i="3"/>
  <c r="AI88" i="3"/>
  <c r="AK88" i="3"/>
  <c r="Y89" i="3"/>
  <c r="AA89" i="3"/>
  <c r="AE89" i="3"/>
  <c r="AG89" i="3"/>
  <c r="AI89" i="3"/>
  <c r="AK89" i="3"/>
  <c r="AA90" i="3"/>
  <c r="AE90" i="3"/>
  <c r="AG90" i="3"/>
  <c r="AI90" i="3"/>
  <c r="AK90" i="3"/>
  <c r="Y91" i="3"/>
  <c r="AA91" i="3"/>
  <c r="AE91" i="3"/>
  <c r="AG91" i="3"/>
  <c r="AI91" i="3"/>
  <c r="AK91" i="3"/>
  <c r="Y92" i="3"/>
  <c r="AA92" i="3"/>
  <c r="AE92" i="3"/>
  <c r="AG92" i="3"/>
  <c r="AI92" i="3"/>
  <c r="AK92" i="3"/>
  <c r="Y93" i="3"/>
  <c r="AA93" i="3"/>
  <c r="AE93" i="3"/>
  <c r="AG93" i="3"/>
  <c r="AI93" i="3"/>
  <c r="AK93" i="3"/>
  <c r="Y94" i="3"/>
  <c r="AA94" i="3"/>
  <c r="AE94" i="3"/>
  <c r="AG94" i="3"/>
  <c r="AI94" i="3"/>
  <c r="AK94" i="3"/>
  <c r="Y95" i="3"/>
  <c r="AA95" i="3"/>
  <c r="AE95" i="3"/>
  <c r="AG95" i="3"/>
  <c r="AI95" i="3"/>
  <c r="AK95" i="3"/>
  <c r="Y96" i="3"/>
  <c r="AA96" i="3"/>
  <c r="AE96" i="3"/>
  <c r="AG96" i="3"/>
  <c r="AI96" i="3"/>
  <c r="AK96" i="3"/>
  <c r="Y97" i="3"/>
  <c r="AA97" i="3"/>
  <c r="AE97" i="3"/>
  <c r="AG97" i="3"/>
  <c r="AI97" i="3"/>
  <c r="AK97" i="3"/>
  <c r="AA98" i="3"/>
  <c r="AE98" i="3"/>
  <c r="AG98" i="3"/>
  <c r="AI98" i="3"/>
  <c r="AK98" i="3"/>
  <c r="Y99" i="3"/>
  <c r="AA99" i="3"/>
  <c r="AE99" i="3"/>
  <c r="AG99" i="3"/>
  <c r="AI99" i="3"/>
  <c r="AK99" i="3"/>
  <c r="Y100" i="3"/>
  <c r="AA100" i="3"/>
  <c r="AE100" i="3"/>
  <c r="AG100" i="3"/>
  <c r="AI100" i="3"/>
  <c r="AK100" i="3"/>
  <c r="Y101" i="3"/>
  <c r="AA101" i="3"/>
  <c r="AE101" i="3"/>
  <c r="AG101" i="3"/>
  <c r="AI101" i="3"/>
  <c r="AK101" i="3"/>
  <c r="Y102" i="3"/>
  <c r="AA102" i="3"/>
  <c r="AE102" i="3"/>
  <c r="AG102" i="3"/>
  <c r="AI102" i="3"/>
  <c r="AK102" i="3"/>
  <c r="Y103" i="3"/>
  <c r="AA103" i="3"/>
  <c r="AE103" i="3"/>
  <c r="AG103" i="3"/>
  <c r="AI103" i="3"/>
  <c r="AK103" i="3"/>
  <c r="Y104" i="3"/>
  <c r="AA104" i="3"/>
  <c r="AE104" i="3"/>
  <c r="AG104" i="3"/>
  <c r="AI104" i="3"/>
  <c r="AK104" i="3"/>
  <c r="Y105" i="3"/>
  <c r="AA105" i="3"/>
  <c r="AE105" i="3"/>
  <c r="AG105" i="3"/>
  <c r="AI105" i="3"/>
  <c r="AK105" i="3"/>
  <c r="AA106" i="3"/>
  <c r="AE106" i="3"/>
  <c r="AG106" i="3"/>
  <c r="AI106" i="3"/>
  <c r="AK106" i="3"/>
  <c r="Y107" i="3"/>
  <c r="AA107" i="3"/>
  <c r="AE107" i="3"/>
  <c r="AG107" i="3"/>
  <c r="AI107" i="3"/>
  <c r="AK107" i="3"/>
  <c r="Y108" i="3"/>
  <c r="AA108" i="3"/>
  <c r="AE108" i="3"/>
  <c r="AG108" i="3"/>
  <c r="AI108" i="3"/>
  <c r="AK108" i="3"/>
  <c r="Y109" i="3"/>
  <c r="AA109" i="3"/>
  <c r="AE109" i="3"/>
  <c r="AG109" i="3"/>
  <c r="AI109" i="3"/>
  <c r="AK109" i="3"/>
  <c r="Y110" i="3"/>
  <c r="AA110" i="3"/>
  <c r="AE110" i="3"/>
  <c r="AG110" i="3"/>
  <c r="AI110" i="3"/>
  <c r="AK110" i="3"/>
  <c r="AA111" i="3"/>
  <c r="AE111" i="3"/>
  <c r="AG111" i="3"/>
  <c r="AI111" i="3"/>
  <c r="AK111" i="3"/>
  <c r="Y112" i="3"/>
  <c r="AA112" i="3"/>
  <c r="AE112" i="3"/>
  <c r="AG112" i="3"/>
  <c r="AI112" i="3"/>
  <c r="AK112" i="3"/>
  <c r="Y113" i="3"/>
  <c r="AA113" i="3"/>
  <c r="AE113" i="3"/>
  <c r="AG113" i="3"/>
  <c r="AI113" i="3"/>
  <c r="AK113" i="3"/>
  <c r="Y134" i="3"/>
  <c r="AA134" i="3"/>
  <c r="AE134" i="3"/>
  <c r="AG134" i="3"/>
  <c r="AI134" i="3"/>
  <c r="AK134" i="3"/>
  <c r="Y135" i="3"/>
  <c r="AA135" i="3"/>
  <c r="AE135" i="3"/>
  <c r="AG135" i="3"/>
  <c r="AI135" i="3"/>
  <c r="AK135" i="3"/>
  <c r="Y136" i="3"/>
  <c r="AA136" i="3"/>
  <c r="AE136" i="3"/>
  <c r="AG136" i="3"/>
  <c r="AI136" i="3"/>
  <c r="AK136" i="3"/>
  <c r="Y137" i="3"/>
  <c r="AA137" i="3"/>
  <c r="AE137" i="3"/>
  <c r="AG137" i="3"/>
  <c r="AI137" i="3"/>
  <c r="AK137" i="3"/>
  <c r="AA138" i="3"/>
  <c r="AE138" i="3"/>
  <c r="AG138" i="3"/>
  <c r="AI138" i="3"/>
  <c r="AK138" i="3"/>
  <c r="Y139" i="3"/>
  <c r="AA139" i="3"/>
  <c r="AE139" i="3"/>
  <c r="AG139" i="3"/>
  <c r="AI139" i="3"/>
  <c r="AK139" i="3"/>
  <c r="Y140" i="3"/>
  <c r="AA140" i="3"/>
  <c r="AE140" i="3"/>
  <c r="AG140" i="3"/>
  <c r="AI140" i="3"/>
  <c r="AK140" i="3"/>
  <c r="Y141" i="3"/>
  <c r="AA141" i="3"/>
  <c r="AE141" i="3"/>
  <c r="AG141" i="3"/>
  <c r="AI141" i="3"/>
  <c r="AK141" i="3"/>
  <c r="Y142" i="3"/>
  <c r="AA142" i="3"/>
  <c r="AE142" i="3"/>
  <c r="AG142" i="3"/>
  <c r="AI142" i="3"/>
  <c r="AK142" i="3"/>
  <c r="Y143" i="3"/>
  <c r="AA143" i="3"/>
  <c r="AE143" i="3"/>
  <c r="AG143" i="3"/>
  <c r="AI143" i="3"/>
  <c r="AK143" i="3"/>
  <c r="Y144" i="3"/>
  <c r="AA144" i="3"/>
  <c r="AE144" i="3"/>
  <c r="AG144" i="3"/>
  <c r="AI144" i="3"/>
  <c r="AK144" i="3"/>
  <c r="Y145" i="3"/>
  <c r="AA145" i="3"/>
  <c r="AE145" i="3"/>
  <c r="AG145" i="3"/>
  <c r="AI145" i="3"/>
  <c r="AK145" i="3"/>
  <c r="AA146" i="3"/>
  <c r="AE146" i="3"/>
  <c r="AG146" i="3"/>
  <c r="AI146" i="3"/>
  <c r="AK146" i="3"/>
  <c r="Y147" i="3"/>
  <c r="AA147" i="3"/>
  <c r="AE147" i="3"/>
  <c r="AG147" i="3"/>
  <c r="AI147" i="3"/>
  <c r="AK147" i="3"/>
  <c r="Y148" i="3"/>
  <c r="AA148" i="3"/>
  <c r="AE148" i="3"/>
  <c r="AG148" i="3"/>
  <c r="AI148" i="3"/>
  <c r="AK148" i="3"/>
  <c r="Y149" i="3"/>
  <c r="AA149" i="3"/>
  <c r="AE149" i="3"/>
  <c r="AG149" i="3"/>
  <c r="AI149" i="3"/>
  <c r="AK149" i="3"/>
  <c r="Y150" i="3"/>
  <c r="AA150" i="3"/>
  <c r="AE150" i="3"/>
  <c r="AG150" i="3"/>
  <c r="AI150" i="3"/>
  <c r="AK150" i="3"/>
  <c r="Y151" i="3"/>
  <c r="AA151" i="3"/>
  <c r="AE151" i="3"/>
  <c r="AG151" i="3"/>
  <c r="AI151" i="3"/>
  <c r="AK151" i="3"/>
  <c r="Y152" i="3"/>
  <c r="AA152" i="3"/>
  <c r="AE152" i="3"/>
  <c r="AG152" i="3"/>
  <c r="AI152" i="3"/>
  <c r="AK152" i="3"/>
  <c r="Y153" i="3"/>
  <c r="AA153" i="3"/>
  <c r="AE153" i="3"/>
  <c r="AG153" i="3"/>
  <c r="AI153" i="3"/>
  <c r="AK153" i="3"/>
  <c r="AA154" i="3"/>
  <c r="AE154" i="3"/>
  <c r="AG154" i="3"/>
  <c r="AI154" i="3"/>
  <c r="AK154" i="3"/>
  <c r="Y155" i="3"/>
  <c r="AA155" i="3"/>
  <c r="AE155" i="3"/>
  <c r="AG155" i="3"/>
  <c r="AI155" i="3"/>
  <c r="AK155" i="3"/>
  <c r="Y156" i="3"/>
  <c r="AA156" i="3"/>
  <c r="AE156" i="3"/>
  <c r="AG156" i="3"/>
  <c r="AI156" i="3"/>
  <c r="AK156" i="3"/>
  <c r="Y157" i="3"/>
  <c r="AA157" i="3"/>
  <c r="AE157" i="3"/>
  <c r="AG157" i="3"/>
  <c r="AI157" i="3"/>
  <c r="AK157" i="3"/>
  <c r="Y158" i="3"/>
  <c r="AA158" i="3"/>
  <c r="AE158" i="3"/>
  <c r="AG158" i="3"/>
  <c r="AI158" i="3"/>
  <c r="AK158" i="3"/>
  <c r="Y159" i="3"/>
  <c r="AA159" i="3"/>
  <c r="AE159" i="3"/>
  <c r="AG159" i="3"/>
  <c r="AI159" i="3"/>
  <c r="AK159" i="3"/>
  <c r="Y160" i="3"/>
  <c r="AA160" i="3"/>
  <c r="AE160" i="3"/>
  <c r="AG160" i="3"/>
  <c r="AI160" i="3"/>
  <c r="AK160" i="3"/>
  <c r="Y161" i="3"/>
  <c r="AA161" i="3"/>
  <c r="AE161" i="3"/>
  <c r="AG161" i="3"/>
  <c r="AI161" i="3"/>
  <c r="AK161" i="3"/>
  <c r="AA162" i="3"/>
  <c r="AE162" i="3"/>
  <c r="AG162" i="3"/>
  <c r="AI162" i="3"/>
  <c r="AK162" i="3"/>
  <c r="Y163" i="3"/>
  <c r="AA163" i="3"/>
  <c r="AE163" i="3"/>
  <c r="AG163" i="3"/>
  <c r="AI163" i="3"/>
  <c r="AK163" i="3"/>
  <c r="Y164" i="3"/>
  <c r="AA164" i="3"/>
  <c r="AE164" i="3"/>
  <c r="AG164" i="3"/>
  <c r="AI164" i="3"/>
  <c r="AK164" i="3"/>
  <c r="Y165" i="3"/>
  <c r="AA165" i="3"/>
  <c r="AE165" i="3"/>
  <c r="AG165" i="3"/>
  <c r="AI165" i="3"/>
  <c r="AK165" i="3"/>
  <c r="Y166" i="3"/>
  <c r="AA166" i="3"/>
  <c r="AE166" i="3"/>
  <c r="AG166" i="3"/>
  <c r="AI166" i="3"/>
  <c r="AK166" i="3"/>
  <c r="Y167" i="3"/>
  <c r="AA167" i="3"/>
  <c r="AE167" i="3"/>
  <c r="AG167" i="3"/>
  <c r="AI167" i="3"/>
  <c r="AK167" i="3"/>
  <c r="Y168" i="3"/>
  <c r="AA168" i="3"/>
  <c r="AE168" i="3"/>
  <c r="AG168" i="3"/>
  <c r="AI168" i="3"/>
  <c r="AK168" i="3"/>
  <c r="Y169" i="3"/>
  <c r="AA169" i="3"/>
  <c r="AE169" i="3"/>
  <c r="AG169" i="3"/>
  <c r="AI169" i="3"/>
  <c r="AK169" i="3"/>
  <c r="AA170" i="3"/>
  <c r="AE170" i="3"/>
  <c r="AG170" i="3"/>
  <c r="AI170" i="3"/>
  <c r="AK170" i="3"/>
  <c r="Y171" i="3"/>
  <c r="AA171" i="3"/>
  <c r="AE171" i="3"/>
  <c r="AG171" i="3"/>
  <c r="AI171" i="3"/>
  <c r="AK171" i="3"/>
  <c r="Y172" i="3"/>
  <c r="AA172" i="3"/>
  <c r="AE172" i="3"/>
  <c r="AG172" i="3"/>
  <c r="AI172" i="3"/>
  <c r="AK172" i="3"/>
  <c r="Y173" i="3"/>
  <c r="AA173" i="3"/>
  <c r="AE173" i="3"/>
  <c r="AG173" i="3"/>
  <c r="AI173" i="3"/>
  <c r="AK173" i="3"/>
  <c r="Y174" i="3"/>
  <c r="AA174" i="3"/>
  <c r="AE174" i="3"/>
  <c r="AG174" i="3"/>
  <c r="AI174" i="3"/>
  <c r="AK174" i="3"/>
  <c r="Y175" i="3"/>
  <c r="AA175" i="3"/>
  <c r="AE175" i="3"/>
  <c r="AG175" i="3"/>
  <c r="AI175" i="3"/>
  <c r="AK175" i="3"/>
  <c r="Y176" i="3"/>
  <c r="AA176" i="3"/>
  <c r="AE176" i="3"/>
  <c r="AG176" i="3"/>
  <c r="AI176" i="3"/>
  <c r="AK176" i="3"/>
  <c r="Y177" i="3"/>
  <c r="AA177" i="3"/>
  <c r="AE177" i="3"/>
  <c r="AG177" i="3"/>
  <c r="AI177" i="3"/>
  <c r="AK177" i="3"/>
  <c r="AA178" i="3"/>
  <c r="AE178" i="3"/>
  <c r="AG178" i="3"/>
  <c r="AI178" i="3"/>
  <c r="AK178" i="3"/>
  <c r="AA179" i="3"/>
  <c r="AE179" i="3"/>
  <c r="AG179" i="3"/>
  <c r="AI179" i="3"/>
  <c r="AK179" i="3"/>
  <c r="Y180" i="3"/>
  <c r="AA180" i="3"/>
  <c r="AE180" i="3"/>
  <c r="AG180" i="3"/>
  <c r="AI180" i="3"/>
  <c r="AK180" i="3"/>
  <c r="Y216" i="3"/>
  <c r="AA216" i="3"/>
  <c r="AE216" i="3"/>
  <c r="AG216" i="3"/>
  <c r="AI216" i="3"/>
  <c r="AK216" i="3"/>
  <c r="Y217" i="3"/>
  <c r="AA217" i="3"/>
  <c r="AE217" i="3"/>
  <c r="AG217" i="3"/>
  <c r="AI217" i="3"/>
  <c r="AK217" i="3"/>
  <c r="AA218" i="3"/>
  <c r="AE218" i="3"/>
  <c r="AG218" i="3"/>
  <c r="AI218" i="3"/>
  <c r="AK218" i="3"/>
  <c r="Y219" i="3"/>
  <c r="AA219" i="3"/>
  <c r="AE219" i="3"/>
  <c r="AG219" i="3"/>
  <c r="AI219" i="3"/>
  <c r="AK219" i="3"/>
  <c r="Y220" i="3"/>
  <c r="AA220" i="3"/>
  <c r="AE220" i="3"/>
  <c r="AG220" i="3"/>
  <c r="AI220" i="3"/>
  <c r="AK220" i="3"/>
  <c r="Y221" i="3"/>
  <c r="AA221" i="3"/>
  <c r="AE221" i="3"/>
  <c r="AG221" i="3"/>
  <c r="AI221" i="3"/>
  <c r="AK221" i="3"/>
  <c r="Y222" i="3"/>
  <c r="AA222" i="3"/>
  <c r="AE222" i="3"/>
  <c r="AG222" i="3"/>
  <c r="AI222" i="3"/>
  <c r="AK222" i="3"/>
  <c r="Y223" i="3"/>
  <c r="AA223" i="3"/>
  <c r="AE223" i="3"/>
  <c r="AG223" i="3"/>
  <c r="AI223" i="3"/>
  <c r="AK223" i="3"/>
  <c r="Y224" i="3"/>
  <c r="AA224" i="3"/>
  <c r="AE224" i="3"/>
  <c r="AG224" i="3"/>
  <c r="AI224" i="3"/>
  <c r="AK224" i="3"/>
  <c r="Y225" i="3"/>
  <c r="AA225" i="3"/>
  <c r="AE225" i="3"/>
  <c r="AG225" i="3"/>
  <c r="AI225" i="3"/>
  <c r="AK225" i="3"/>
  <c r="AA226" i="3"/>
  <c r="AE226" i="3"/>
  <c r="AG226" i="3"/>
  <c r="AI226" i="3"/>
  <c r="AK226" i="3"/>
  <c r="Y227" i="3"/>
  <c r="AA227" i="3"/>
  <c r="AE227" i="3"/>
  <c r="AG227" i="3"/>
  <c r="AI227" i="3"/>
  <c r="AK227" i="3"/>
  <c r="Y228" i="3"/>
  <c r="AA228" i="3"/>
  <c r="AE228" i="3"/>
  <c r="AG228" i="3"/>
  <c r="AI228" i="3"/>
  <c r="AK228" i="3"/>
  <c r="Y229" i="3"/>
  <c r="AA229" i="3"/>
  <c r="AE229" i="3"/>
  <c r="AG229" i="3"/>
  <c r="AI229" i="3"/>
  <c r="AK229" i="3"/>
  <c r="Y230" i="3"/>
  <c r="AA230" i="3"/>
  <c r="AE230" i="3"/>
  <c r="AG230" i="3"/>
  <c r="AI230" i="3"/>
  <c r="AK230" i="3"/>
  <c r="Y231" i="3"/>
  <c r="AA231" i="3"/>
  <c r="AE231" i="3"/>
  <c r="AG231" i="3"/>
  <c r="AI231" i="3"/>
  <c r="AK231" i="3"/>
  <c r="Y232" i="3"/>
  <c r="AA232" i="3"/>
  <c r="AE232" i="3"/>
  <c r="AG232" i="3"/>
  <c r="AI232" i="3"/>
  <c r="AK232" i="3"/>
  <c r="Y233" i="3"/>
  <c r="AA233" i="3"/>
  <c r="AE233" i="3"/>
  <c r="AG233" i="3"/>
  <c r="AI233" i="3"/>
  <c r="AK233" i="3"/>
  <c r="AA234" i="3"/>
  <c r="AE234" i="3"/>
  <c r="AG234" i="3"/>
  <c r="AI234" i="3"/>
  <c r="AK234" i="3"/>
  <c r="Y235" i="3"/>
  <c r="AA235" i="3"/>
  <c r="AE235" i="3"/>
  <c r="AG235" i="3"/>
  <c r="AI235" i="3"/>
  <c r="AK235" i="3"/>
  <c r="Y236" i="3"/>
  <c r="AA236" i="3"/>
  <c r="AE236" i="3"/>
  <c r="AG236" i="3"/>
  <c r="AI236" i="3"/>
  <c r="AK236" i="3"/>
  <c r="Y237" i="3"/>
  <c r="AA237" i="3"/>
  <c r="AE237" i="3"/>
  <c r="AG237" i="3"/>
  <c r="AI237" i="3"/>
  <c r="AK237" i="3"/>
  <c r="Y238" i="3"/>
  <c r="AA238" i="3"/>
  <c r="AE238" i="3"/>
  <c r="AG238" i="3"/>
  <c r="AI238" i="3"/>
  <c r="AK238" i="3"/>
  <c r="Y239" i="3"/>
  <c r="AA239" i="3"/>
  <c r="AE239" i="3"/>
  <c r="AG239" i="3"/>
  <c r="AI239" i="3"/>
  <c r="AK239" i="3"/>
  <c r="Y240" i="3"/>
  <c r="AA240" i="3"/>
  <c r="AE240" i="3"/>
  <c r="AG240" i="3"/>
  <c r="AI240" i="3"/>
  <c r="AK240" i="3"/>
  <c r="Y241" i="3"/>
  <c r="AA241" i="3"/>
  <c r="AE241" i="3"/>
  <c r="AG241" i="3"/>
  <c r="AI241" i="3"/>
  <c r="AK241" i="3"/>
  <c r="AA242" i="3"/>
  <c r="AE242" i="3"/>
  <c r="AG242" i="3"/>
  <c r="AI242" i="3"/>
  <c r="AK242" i="3"/>
  <c r="Y243" i="3"/>
  <c r="AA243" i="3"/>
  <c r="AE243" i="3"/>
  <c r="AG243" i="3"/>
  <c r="AI243" i="3"/>
  <c r="AK243" i="3"/>
  <c r="Y244" i="3"/>
  <c r="AA244" i="3"/>
  <c r="AE244" i="3"/>
  <c r="AG244" i="3"/>
  <c r="AI244" i="3"/>
  <c r="AK244" i="3"/>
  <c r="Y245" i="3"/>
  <c r="AA245" i="3"/>
  <c r="AE245" i="3"/>
  <c r="AG245" i="3"/>
  <c r="AI245" i="3"/>
  <c r="AK245" i="3"/>
  <c r="Y246" i="3"/>
  <c r="AA246" i="3"/>
  <c r="AE246" i="3"/>
  <c r="AG246" i="3"/>
  <c r="AI246" i="3"/>
  <c r="AK246" i="3"/>
  <c r="Y247" i="3"/>
  <c r="AA247" i="3"/>
  <c r="AE247" i="3"/>
  <c r="AG247" i="3"/>
  <c r="AI247" i="3"/>
  <c r="AK247" i="3"/>
  <c r="Y248" i="3"/>
  <c r="AA248" i="3"/>
  <c r="AE248" i="3"/>
  <c r="AG248" i="3"/>
  <c r="AI248" i="3"/>
  <c r="AK248" i="3"/>
  <c r="Y249" i="3"/>
  <c r="AA249" i="3"/>
  <c r="AE249" i="3"/>
  <c r="AG249" i="3"/>
  <c r="AI249" i="3"/>
  <c r="AK249" i="3"/>
  <c r="AA250" i="3"/>
  <c r="AE250" i="3"/>
  <c r="AG250" i="3"/>
  <c r="AI250" i="3"/>
  <c r="AK250" i="3"/>
  <c r="Y251" i="3"/>
  <c r="AA251" i="3"/>
  <c r="AE251" i="3"/>
  <c r="AG251" i="3"/>
  <c r="AI251" i="3"/>
  <c r="AK251" i="3"/>
  <c r="Y252" i="3"/>
  <c r="AA252" i="3"/>
  <c r="AE252" i="3"/>
  <c r="AG252" i="3"/>
  <c r="AI252" i="3"/>
  <c r="AK252" i="3"/>
  <c r="Y253" i="3"/>
  <c r="AA253" i="3"/>
  <c r="AE253" i="3"/>
  <c r="AG253" i="3"/>
  <c r="AI253" i="3"/>
  <c r="AK253" i="3"/>
  <c r="Y254" i="3"/>
  <c r="AA254" i="3"/>
  <c r="AE254" i="3"/>
  <c r="AG254" i="3"/>
  <c r="AI254" i="3"/>
  <c r="AK254" i="3"/>
  <c r="Y255" i="3"/>
  <c r="AA255" i="3"/>
  <c r="AE255" i="3"/>
  <c r="AG255" i="3"/>
  <c r="AI255" i="3"/>
  <c r="AK255" i="3"/>
  <c r="Y256" i="3"/>
  <c r="AA256" i="3"/>
  <c r="AE256" i="3"/>
  <c r="AG256" i="3"/>
  <c r="AI256" i="3"/>
  <c r="AK256" i="3"/>
  <c r="Y257" i="3"/>
  <c r="AA257" i="3"/>
  <c r="AE257" i="3"/>
  <c r="AG257" i="3"/>
  <c r="AI257" i="3"/>
  <c r="AK257" i="3"/>
  <c r="AA258" i="3"/>
  <c r="AE258" i="3"/>
  <c r="AG258" i="3"/>
  <c r="AI258" i="3"/>
  <c r="AK258" i="3"/>
  <c r="Y259" i="3"/>
  <c r="AA259" i="3"/>
  <c r="AE259" i="3"/>
  <c r="AG259" i="3"/>
  <c r="AI259" i="3"/>
  <c r="AK259" i="3"/>
  <c r="Y260" i="3"/>
  <c r="AA260" i="3"/>
  <c r="AE260" i="3"/>
  <c r="AG260" i="3"/>
  <c r="AI260" i="3"/>
  <c r="AK260" i="3"/>
  <c r="Y261" i="3"/>
  <c r="AA261" i="3"/>
  <c r="AE261" i="3"/>
  <c r="AG261" i="3"/>
  <c r="AI261" i="3"/>
  <c r="AK261" i="3"/>
  <c r="Y262" i="3"/>
  <c r="AA262" i="3"/>
  <c r="AE262" i="3"/>
  <c r="AG262" i="3"/>
  <c r="AI262" i="3"/>
  <c r="AK262" i="3"/>
  <c r="Y263" i="3"/>
  <c r="AA263" i="3"/>
  <c r="AE263" i="3"/>
  <c r="AG263" i="3"/>
  <c r="AI263" i="3"/>
  <c r="AK263" i="3"/>
  <c r="Y264" i="3"/>
  <c r="AA264" i="3"/>
  <c r="AE264" i="3"/>
  <c r="AG264" i="3"/>
  <c r="AI264" i="3"/>
  <c r="AK264" i="3"/>
  <c r="Y265" i="3"/>
  <c r="AA265" i="3"/>
  <c r="AE265" i="3"/>
  <c r="AG265" i="3"/>
  <c r="AI265" i="3"/>
  <c r="AK265" i="3"/>
  <c r="AA266" i="3"/>
  <c r="AE266" i="3"/>
  <c r="AG266" i="3"/>
  <c r="AI266" i="3"/>
  <c r="AK266" i="3"/>
  <c r="Y267" i="3"/>
  <c r="AA267" i="3"/>
  <c r="AE267" i="3"/>
  <c r="AG267" i="3"/>
  <c r="AI267" i="3"/>
  <c r="AK267" i="3"/>
  <c r="Y268" i="3"/>
  <c r="AA268" i="3"/>
  <c r="AE268" i="3"/>
  <c r="AG268" i="3"/>
  <c r="AI268" i="3"/>
  <c r="AK268" i="3"/>
  <c r="Y269" i="3"/>
  <c r="AA269" i="3"/>
  <c r="AE269" i="3"/>
  <c r="AG269" i="3"/>
  <c r="AI269" i="3"/>
  <c r="AK269" i="3"/>
  <c r="Y270" i="3"/>
  <c r="AA270" i="3"/>
  <c r="AE270" i="3"/>
  <c r="AG270" i="3"/>
  <c r="AI270" i="3"/>
  <c r="AK270" i="3"/>
  <c r="Y271" i="3"/>
  <c r="AA271" i="3"/>
  <c r="AE271" i="3"/>
  <c r="AG271" i="3"/>
  <c r="AI271" i="3"/>
  <c r="AK271" i="3"/>
  <c r="Y272" i="3"/>
  <c r="AA272" i="3"/>
  <c r="AE272" i="3"/>
  <c r="AG272" i="3"/>
  <c r="AI272" i="3"/>
  <c r="AK272" i="3"/>
  <c r="Y273" i="3"/>
  <c r="AA273" i="3"/>
  <c r="AE273" i="3"/>
  <c r="AG273" i="3"/>
  <c r="AI273" i="3"/>
  <c r="AK273" i="3"/>
  <c r="AA274" i="3"/>
  <c r="AE274" i="3"/>
  <c r="AG274" i="3"/>
  <c r="AI274" i="3"/>
  <c r="AK274" i="3"/>
  <c r="Y275" i="3"/>
  <c r="AA275" i="3"/>
  <c r="AE275" i="3"/>
  <c r="AG275" i="3"/>
  <c r="AI275" i="3"/>
  <c r="AK275" i="3"/>
  <c r="Y276" i="3"/>
  <c r="AA276" i="3"/>
  <c r="AE276" i="3"/>
  <c r="AG276" i="3"/>
  <c r="AI276" i="3"/>
  <c r="AK276" i="3"/>
  <c r="Y277" i="3"/>
  <c r="AA277" i="3"/>
  <c r="AE277" i="3"/>
  <c r="AG277" i="3"/>
  <c r="AI277" i="3"/>
  <c r="AK277" i="3"/>
  <c r="Y278" i="3"/>
  <c r="AA278" i="3"/>
  <c r="AE278" i="3"/>
  <c r="AG278" i="3"/>
  <c r="AI278" i="3"/>
  <c r="AK278" i="3"/>
  <c r="Y279" i="3"/>
  <c r="AA279" i="3"/>
  <c r="AE279" i="3"/>
  <c r="AG279" i="3"/>
  <c r="AI279" i="3"/>
  <c r="AK279" i="3"/>
  <c r="Y280" i="3"/>
  <c r="AA280" i="3"/>
  <c r="AE280" i="3"/>
  <c r="AG280" i="3"/>
  <c r="AI280" i="3"/>
  <c r="AK280" i="3"/>
  <c r="Y7" i="3"/>
  <c r="Y4" i="3"/>
  <c r="AA4" i="3"/>
  <c r="AC4" i="3"/>
  <c r="AE4" i="3"/>
  <c r="AG4" i="3"/>
  <c r="AI4" i="3"/>
  <c r="AK4" i="3"/>
  <c r="Y5" i="3"/>
  <c r="AA5" i="3"/>
  <c r="AC5" i="3"/>
  <c r="AE5" i="3"/>
  <c r="AG5" i="3"/>
  <c r="AI5" i="3"/>
  <c r="AK5" i="3"/>
  <c r="AA6" i="3"/>
  <c r="AC6" i="3"/>
  <c r="AE6" i="3"/>
  <c r="AG6" i="3"/>
  <c r="AI6" i="3"/>
  <c r="AK6" i="3"/>
  <c r="AA7" i="3"/>
  <c r="AC7" i="3"/>
  <c r="AE7" i="3"/>
  <c r="AG7" i="3"/>
  <c r="AI7" i="3"/>
  <c r="AK7" i="3"/>
  <c r="AA3" i="3"/>
  <c r="AB3" i="3"/>
  <c r="AD3" i="3"/>
  <c r="AF3" i="3"/>
  <c r="AH3" i="3"/>
  <c r="AJ3" i="3"/>
  <c r="M28" i="3"/>
  <c r="M29" i="3"/>
  <c r="M30" i="3"/>
  <c r="M31" i="3"/>
  <c r="M32" i="3"/>
  <c r="M33" i="3"/>
  <c r="M34" i="3"/>
  <c r="M35" i="3"/>
  <c r="M36" i="3"/>
  <c r="M37" i="3"/>
  <c r="M38" i="3"/>
  <c r="M39" i="3"/>
  <c r="M40" i="3"/>
  <c r="M41" i="3"/>
  <c r="M42" i="3"/>
  <c r="M43" i="3"/>
  <c r="M44" i="3"/>
  <c r="M45" i="3"/>
  <c r="M46" i="3"/>
  <c r="M47" i="3"/>
  <c r="M49" i="3"/>
  <c r="M50" i="3"/>
  <c r="M51" i="3"/>
  <c r="M52" i="3"/>
  <c r="M53" i="3"/>
  <c r="M54" i="3"/>
  <c r="M55" i="3"/>
  <c r="M56" i="3"/>
  <c r="M57" i="3"/>
  <c r="M58" i="3"/>
  <c r="M59" i="3"/>
  <c r="M60" i="3"/>
  <c r="M61" i="3"/>
  <c r="M62" i="3"/>
  <c r="M63" i="3"/>
  <c r="M64" i="3"/>
  <c r="M65" i="3"/>
  <c r="M66" i="3"/>
  <c r="M67" i="3"/>
  <c r="M68" i="3"/>
  <c r="M69" i="3"/>
  <c r="M70"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10" i="3"/>
  <c r="M11" i="3"/>
  <c r="M12" i="3"/>
  <c r="M13" i="3"/>
  <c r="M14" i="3"/>
  <c r="M15" i="3"/>
  <c r="M16" i="3"/>
  <c r="M17" i="3"/>
  <c r="M18" i="3"/>
  <c r="M19" i="3"/>
  <c r="M20" i="3"/>
  <c r="M21" i="3"/>
  <c r="M22" i="3"/>
  <c r="M23" i="3"/>
  <c r="M24" i="3"/>
  <c r="M25" i="3"/>
  <c r="M26" i="3"/>
  <c r="M27" i="3"/>
  <c r="M4" i="3"/>
  <c r="M5" i="3"/>
  <c r="M6" i="3"/>
  <c r="M7" i="3"/>
  <c r="M8" i="3"/>
  <c r="M9" i="3"/>
  <c r="M3" i="3"/>
  <c r="V4" i="2"/>
  <c r="V5" i="2"/>
  <c r="V6" i="2"/>
  <c r="V7"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3" i="2"/>
  <c r="AP10" i="2"/>
  <c r="AO10" i="2"/>
  <c r="AJ4" i="2"/>
  <c r="AJ5" i="2"/>
  <c r="AJ6" i="2"/>
  <c r="AJ7" i="2"/>
  <c r="AJ8" i="2"/>
  <c r="AK8" i="2" s="1"/>
  <c r="AJ9" i="2"/>
  <c r="AK9" i="2" s="1"/>
  <c r="AJ10" i="2"/>
  <c r="AK10" i="2" s="1"/>
  <c r="AJ11" i="2"/>
  <c r="AK11" i="2" s="1"/>
  <c r="AJ12" i="2"/>
  <c r="AK12" i="2" s="1"/>
  <c r="AJ13" i="2"/>
  <c r="AJ14" i="2"/>
  <c r="AK14" i="2" s="1"/>
  <c r="AJ15" i="2"/>
  <c r="AK15" i="2" s="1"/>
  <c r="AJ16" i="2"/>
  <c r="AK16" i="2" s="1"/>
  <c r="AJ17" i="2"/>
  <c r="AJ18" i="2"/>
  <c r="AJ19" i="2"/>
  <c r="AK19" i="2" s="1"/>
  <c r="AJ20" i="2"/>
  <c r="AK20" i="2" s="1"/>
  <c r="AJ21" i="2"/>
  <c r="AK21" i="2" s="1"/>
  <c r="AJ22" i="2"/>
  <c r="AJ23" i="2"/>
  <c r="AK23" i="2" s="1"/>
  <c r="AJ24" i="2"/>
  <c r="AK24" i="2" s="1"/>
  <c r="AJ25" i="2"/>
  <c r="AJ26" i="2"/>
  <c r="AJ27" i="2"/>
  <c r="AK27" i="2" s="1"/>
  <c r="AJ28" i="2"/>
  <c r="AK28" i="2" s="1"/>
  <c r="AJ29" i="2"/>
  <c r="AK29" i="2" s="1"/>
  <c r="AJ30" i="2"/>
  <c r="AJ31" i="2"/>
  <c r="AK31" i="2" s="1"/>
  <c r="AJ32" i="2"/>
  <c r="AK32" i="2" s="1"/>
  <c r="AJ33" i="2"/>
  <c r="AJ34" i="2"/>
  <c r="AJ35" i="2"/>
  <c r="AK35" i="2" s="1"/>
  <c r="AJ36" i="2"/>
  <c r="AK36" i="2" s="1"/>
  <c r="AJ37" i="2"/>
  <c r="AK37" i="2" s="1"/>
  <c r="AJ38" i="2"/>
  <c r="AJ60" i="2"/>
  <c r="AK60" i="2" s="1"/>
  <c r="AJ61" i="2"/>
  <c r="AK61" i="2" s="1"/>
  <c r="AJ62" i="2"/>
  <c r="AK62" i="2" s="1"/>
  <c r="AJ63" i="2"/>
  <c r="AK63" i="2" s="1"/>
  <c r="AJ64" i="2"/>
  <c r="AK64" i="2" s="1"/>
  <c r="AJ65" i="2"/>
  <c r="AK65" i="2" s="1"/>
  <c r="AJ66" i="2"/>
  <c r="AK66" i="2" s="1"/>
  <c r="AJ67" i="2"/>
  <c r="AJ68" i="2"/>
  <c r="AJ69" i="2"/>
  <c r="AJ70" i="2"/>
  <c r="AJ71" i="2"/>
  <c r="AJ72" i="2"/>
  <c r="AJ73" i="2"/>
  <c r="AK73" i="2" s="1"/>
  <c r="AJ74" i="2"/>
  <c r="AJ75" i="2"/>
  <c r="AJ76" i="2"/>
  <c r="AJ77" i="2"/>
  <c r="AJ78" i="2"/>
  <c r="AJ79" i="2"/>
  <c r="AJ80" i="2"/>
  <c r="AJ81" i="2"/>
  <c r="AK81" i="2" s="1"/>
  <c r="AJ82" i="2"/>
  <c r="AJ83" i="2"/>
  <c r="AJ84" i="2"/>
  <c r="AJ85" i="2"/>
  <c r="AJ86" i="2"/>
  <c r="AJ87" i="2"/>
  <c r="AK87" i="2" s="1"/>
  <c r="AJ88" i="2"/>
  <c r="AK88" i="2" s="1"/>
  <c r="AJ89" i="2"/>
  <c r="AK89" i="2" s="1"/>
  <c r="AJ90" i="2"/>
  <c r="AK90" i="2" s="1"/>
  <c r="AJ91" i="2"/>
  <c r="AK91" i="2" s="1"/>
  <c r="AJ92" i="2"/>
  <c r="AK92" i="2" s="1"/>
  <c r="AJ93" i="2"/>
  <c r="AK93" i="2" s="1"/>
  <c r="AJ94" i="2"/>
  <c r="AK94" i="2" s="1"/>
  <c r="AJ95" i="2"/>
  <c r="AK95" i="2" s="1"/>
  <c r="AJ96" i="2"/>
  <c r="AK96" i="2" s="1"/>
  <c r="AJ97" i="2"/>
  <c r="AK97" i="2" s="1"/>
  <c r="AJ98" i="2"/>
  <c r="AK98" i="2" s="1"/>
  <c r="AJ99" i="2"/>
  <c r="AK99" i="2" s="1"/>
  <c r="AJ100" i="2"/>
  <c r="AK100" i="2" s="1"/>
  <c r="AJ101" i="2"/>
  <c r="AK101" i="2" s="1"/>
  <c r="AJ102" i="2"/>
  <c r="AK102" i="2" s="1"/>
  <c r="AJ103" i="2"/>
  <c r="AK103" i="2" s="1"/>
  <c r="AJ104" i="2"/>
  <c r="AK104" i="2" s="1"/>
  <c r="AJ105" i="2"/>
  <c r="AK105" i="2" s="1"/>
  <c r="AJ106" i="2"/>
  <c r="AK106" i="2" s="1"/>
  <c r="AJ107" i="2"/>
  <c r="AK107" i="2" s="1"/>
  <c r="AJ108" i="2"/>
  <c r="AK108" i="2" s="1"/>
  <c r="AJ109" i="2"/>
  <c r="AK109" i="2" s="1"/>
  <c r="AJ110" i="2"/>
  <c r="AK110" i="2" s="1"/>
  <c r="AJ111" i="2"/>
  <c r="AK111" i="2" s="1"/>
  <c r="AJ112" i="2"/>
  <c r="AK112" i="2" s="1"/>
  <c r="AJ113" i="2"/>
  <c r="AK113" i="2" s="1"/>
  <c r="AJ114" i="2"/>
  <c r="AK114" i="2" s="1"/>
  <c r="AJ115" i="2"/>
  <c r="AK115" i="2" s="1"/>
  <c r="AJ116" i="2"/>
  <c r="AK116" i="2" s="1"/>
  <c r="AJ117" i="2"/>
  <c r="AK117" i="2" s="1"/>
  <c r="AJ118" i="2"/>
  <c r="AK118" i="2" s="1"/>
  <c r="AJ119" i="2"/>
  <c r="AK119" i="2" s="1"/>
  <c r="AJ120" i="2"/>
  <c r="AK120" i="2" s="1"/>
  <c r="AJ121" i="2"/>
  <c r="AK121" i="2" s="1"/>
  <c r="AJ122" i="2"/>
  <c r="AK122" i="2" s="1"/>
  <c r="AJ123" i="2"/>
  <c r="AK123" i="2" s="1"/>
  <c r="AJ124" i="2"/>
  <c r="AK124" i="2" s="1"/>
  <c r="AJ125" i="2"/>
  <c r="AK125" i="2" s="1"/>
  <c r="AJ126" i="2"/>
  <c r="AK126" i="2" s="1"/>
  <c r="AJ127" i="2"/>
  <c r="AK127" i="2" s="1"/>
  <c r="AJ128" i="2"/>
  <c r="AK128" i="2" s="1"/>
  <c r="AJ129" i="2"/>
  <c r="AK129" i="2" s="1"/>
  <c r="AJ130" i="2"/>
  <c r="AK130" i="2" s="1"/>
  <c r="AJ131" i="2"/>
  <c r="AK131" i="2" s="1"/>
  <c r="AJ134" i="2"/>
  <c r="AK134" i="2" s="1"/>
  <c r="AJ135" i="2"/>
  <c r="AK135" i="2" s="1"/>
  <c r="AJ136" i="2"/>
  <c r="AK136" i="2" s="1"/>
  <c r="AJ137" i="2"/>
  <c r="AK137" i="2" s="1"/>
  <c r="AJ138" i="2"/>
  <c r="AK138" i="2" s="1"/>
  <c r="AJ139" i="2"/>
  <c r="AK139" i="2" s="1"/>
  <c r="AJ140" i="2"/>
  <c r="AK140" i="2" s="1"/>
  <c r="AJ141" i="2"/>
  <c r="AK141" i="2" s="1"/>
  <c r="AJ142" i="2"/>
  <c r="AK142" i="2" s="1"/>
  <c r="AJ143" i="2"/>
  <c r="AK143" i="2" s="1"/>
  <c r="AJ144" i="2"/>
  <c r="AK144" i="2" s="1"/>
  <c r="AJ145" i="2"/>
  <c r="AK145" i="2" s="1"/>
  <c r="AJ146" i="2"/>
  <c r="AK146" i="2" s="1"/>
  <c r="AJ147" i="2"/>
  <c r="AK147" i="2" s="1"/>
  <c r="AJ148" i="2"/>
  <c r="AK148" i="2" s="1"/>
  <c r="AJ149" i="2"/>
  <c r="AK149" i="2" s="1"/>
  <c r="AJ150" i="2"/>
  <c r="AK150" i="2" s="1"/>
  <c r="AJ151" i="2"/>
  <c r="AK151" i="2" s="1"/>
  <c r="AJ152" i="2"/>
  <c r="AK152" i="2" s="1"/>
  <c r="AJ153" i="2"/>
  <c r="AK153" i="2" s="1"/>
  <c r="AJ154" i="2"/>
  <c r="AK154" i="2" s="1"/>
  <c r="AJ155" i="2"/>
  <c r="AJ156" i="2"/>
  <c r="AK156" i="2" s="1"/>
  <c r="AJ157" i="2"/>
  <c r="AK157" i="2" s="1"/>
  <c r="AH4" i="2"/>
  <c r="AH5" i="2"/>
  <c r="AH6" i="2"/>
  <c r="AH7" i="2"/>
  <c r="AH8" i="2"/>
  <c r="AI8" i="2" s="1"/>
  <c r="AH9" i="2"/>
  <c r="AI9" i="2" s="1"/>
  <c r="AH10" i="2"/>
  <c r="AI10" i="2" s="1"/>
  <c r="AH11" i="2"/>
  <c r="AI11" i="2" s="1"/>
  <c r="AH12" i="2"/>
  <c r="AI12" i="2" s="1"/>
  <c r="AH13" i="2"/>
  <c r="AI13" i="2" s="1"/>
  <c r="AH14" i="2"/>
  <c r="AI14" i="2" s="1"/>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I40" i="2" s="1"/>
  <c r="AH41" i="2"/>
  <c r="AI41" i="2" s="1"/>
  <c r="AH42" i="2"/>
  <c r="AI42" i="2" s="1"/>
  <c r="AH43" i="2"/>
  <c r="AI43" i="2" s="1"/>
  <c r="AH44" i="2"/>
  <c r="AI44" i="2" s="1"/>
  <c r="AH45" i="2"/>
  <c r="AI45" i="2" s="1"/>
  <c r="AH46" i="2"/>
  <c r="AI46" i="2" s="1"/>
  <c r="AH47" i="2"/>
  <c r="AI47" i="2" s="1"/>
  <c r="AH48" i="2"/>
  <c r="AI48" i="2" s="1"/>
  <c r="AH49" i="2"/>
  <c r="AI49" i="2" s="1"/>
  <c r="AH50" i="2"/>
  <c r="AI50" i="2" s="1"/>
  <c r="AH51" i="2"/>
  <c r="AI51" i="2" s="1"/>
  <c r="AH52" i="2"/>
  <c r="AI52" i="2" s="1"/>
  <c r="AH53" i="2"/>
  <c r="AI53" i="2" s="1"/>
  <c r="AH54" i="2"/>
  <c r="AI54" i="2" s="1"/>
  <c r="AH55" i="2"/>
  <c r="AI55" i="2" s="1"/>
  <c r="AH56" i="2"/>
  <c r="AI56" i="2" s="1"/>
  <c r="AH57" i="2"/>
  <c r="AI57" i="2" s="1"/>
  <c r="AH58" i="2"/>
  <c r="AI58" i="2" s="1"/>
  <c r="AH59" i="2"/>
  <c r="AI59" i="2" s="1"/>
  <c r="AH60" i="2"/>
  <c r="AI60" i="2" s="1"/>
  <c r="AH61" i="2"/>
  <c r="AI61" i="2" s="1"/>
  <c r="AH62" i="2"/>
  <c r="AI62" i="2" s="1"/>
  <c r="AH63" i="2"/>
  <c r="AI63" i="2" s="1"/>
  <c r="AH64" i="2"/>
  <c r="AI64" i="2" s="1"/>
  <c r="AH65" i="2"/>
  <c r="AI65" i="2" s="1"/>
  <c r="AH66" i="2"/>
  <c r="AI66" i="2" s="1"/>
  <c r="AH67" i="2"/>
  <c r="AH68" i="2"/>
  <c r="AH69" i="2"/>
  <c r="AH70" i="2"/>
  <c r="AH71" i="2"/>
  <c r="AH72" i="2"/>
  <c r="AH73" i="2"/>
  <c r="AI73" i="2" s="1"/>
  <c r="AH74" i="2"/>
  <c r="AH75" i="2"/>
  <c r="AH76" i="2"/>
  <c r="AH77" i="2"/>
  <c r="AH78" i="2"/>
  <c r="AH79" i="2"/>
  <c r="AH80" i="2"/>
  <c r="AH81" i="2"/>
  <c r="AI81" i="2" s="1"/>
  <c r="AH82" i="2"/>
  <c r="AH83" i="2"/>
  <c r="AH84" i="2"/>
  <c r="AH85" i="2"/>
  <c r="AH86" i="2"/>
  <c r="AH87" i="2"/>
  <c r="AI87" i="2" s="1"/>
  <c r="AH88" i="2"/>
  <c r="AI88" i="2" s="1"/>
  <c r="AH89" i="2"/>
  <c r="AI89" i="2" s="1"/>
  <c r="AH90" i="2"/>
  <c r="AI90" i="2" s="1"/>
  <c r="AH91" i="2"/>
  <c r="AI91" i="2" s="1"/>
  <c r="AH92" i="2"/>
  <c r="AI92" i="2" s="1"/>
  <c r="AH93" i="2"/>
  <c r="AI93" i="2" s="1"/>
  <c r="AH94" i="2"/>
  <c r="AI94" i="2" s="1"/>
  <c r="AH95" i="2"/>
  <c r="AI95" i="2" s="1"/>
  <c r="AH96" i="2"/>
  <c r="AI96" i="2" s="1"/>
  <c r="AH97" i="2"/>
  <c r="AI97" i="2" s="1"/>
  <c r="AH98" i="2"/>
  <c r="AI98" i="2" s="1"/>
  <c r="AH99" i="2"/>
  <c r="AI99" i="2" s="1"/>
  <c r="AH100" i="2"/>
  <c r="AI100" i="2" s="1"/>
  <c r="AH101" i="2"/>
  <c r="AI101" i="2" s="1"/>
  <c r="AH102" i="2"/>
  <c r="AI102" i="2" s="1"/>
  <c r="AH103" i="2"/>
  <c r="AI103" i="2" s="1"/>
  <c r="AH104" i="2"/>
  <c r="AI104" i="2" s="1"/>
  <c r="AH105" i="2"/>
  <c r="AI105" i="2" s="1"/>
  <c r="AH106" i="2"/>
  <c r="AI106" i="2" s="1"/>
  <c r="AH107" i="2"/>
  <c r="AI107" i="2" s="1"/>
  <c r="AH108" i="2"/>
  <c r="AI108" i="2" s="1"/>
  <c r="AH109" i="2"/>
  <c r="AI109" i="2" s="1"/>
  <c r="AH110" i="2"/>
  <c r="AI110" i="2" s="1"/>
  <c r="AH111" i="2"/>
  <c r="AI111" i="2" s="1"/>
  <c r="AH112" i="2"/>
  <c r="AI112" i="2" s="1"/>
  <c r="AH113" i="2"/>
  <c r="AI113" i="2" s="1"/>
  <c r="AH114" i="2"/>
  <c r="AI114" i="2" s="1"/>
  <c r="AH115" i="2"/>
  <c r="AI115" i="2" s="1"/>
  <c r="AH116" i="2"/>
  <c r="AI116" i="2" s="1"/>
  <c r="AH117" i="2"/>
  <c r="AI117" i="2" s="1"/>
  <c r="AH118" i="2"/>
  <c r="AI118" i="2" s="1"/>
  <c r="AH119" i="2"/>
  <c r="AI119" i="2" s="1"/>
  <c r="AH120" i="2"/>
  <c r="AI120" i="2" s="1"/>
  <c r="AH121" i="2"/>
  <c r="AI121" i="2" s="1"/>
  <c r="AH122" i="2"/>
  <c r="AI122" i="2" s="1"/>
  <c r="AH123" i="2"/>
  <c r="AI123" i="2" s="1"/>
  <c r="AH124" i="2"/>
  <c r="AI124" i="2" s="1"/>
  <c r="AH125" i="2"/>
  <c r="AI125" i="2" s="1"/>
  <c r="AH126" i="2"/>
  <c r="AI126" i="2" s="1"/>
  <c r="AH127" i="2"/>
  <c r="AI127" i="2" s="1"/>
  <c r="AH128" i="2"/>
  <c r="AI128" i="2" s="1"/>
  <c r="AH129" i="2"/>
  <c r="AI129" i="2" s="1"/>
  <c r="AH130" i="2"/>
  <c r="AI130" i="2" s="1"/>
  <c r="AH131" i="2"/>
  <c r="AI131" i="2" s="1"/>
  <c r="AH132" i="2"/>
  <c r="AH133" i="2"/>
  <c r="AI133" i="2" s="1"/>
  <c r="AH134" i="2"/>
  <c r="AH135" i="2"/>
  <c r="AH136" i="2"/>
  <c r="AH137" i="2"/>
  <c r="AH138" i="2"/>
  <c r="AH139" i="2"/>
  <c r="AH140" i="2"/>
  <c r="AI140" i="2" s="1"/>
  <c r="AH141" i="2"/>
  <c r="AH142" i="2"/>
  <c r="AH143" i="2"/>
  <c r="AH144" i="2"/>
  <c r="AH145" i="2"/>
  <c r="AH146" i="2"/>
  <c r="AH147" i="2"/>
  <c r="AH148" i="2"/>
  <c r="AI148" i="2" s="1"/>
  <c r="AH149" i="2"/>
  <c r="AH150" i="2"/>
  <c r="AH151" i="2"/>
  <c r="AH152" i="2"/>
  <c r="AH153" i="2"/>
  <c r="AH154" i="2"/>
  <c r="AH155" i="2"/>
  <c r="AH156" i="2"/>
  <c r="AI156" i="2" s="1"/>
  <c r="AH157" i="2"/>
  <c r="AH158" i="2"/>
  <c r="AH165" i="2"/>
  <c r="AH166" i="2"/>
  <c r="AH167" i="2"/>
  <c r="AH168" i="2"/>
  <c r="AH169" i="2"/>
  <c r="AI169" i="2" s="1"/>
  <c r="AH170" i="2"/>
  <c r="AI170" i="2" s="1"/>
  <c r="AH171" i="2"/>
  <c r="AI171" i="2" s="1"/>
  <c r="AH172" i="2"/>
  <c r="AI172" i="2" s="1"/>
  <c r="AH173" i="2"/>
  <c r="AI173" i="2" s="1"/>
  <c r="AH174" i="2"/>
  <c r="AI174" i="2" s="1"/>
  <c r="AH175" i="2"/>
  <c r="AI175" i="2" s="1"/>
  <c r="AH176" i="2"/>
  <c r="AI176" i="2" s="1"/>
  <c r="AH177" i="2"/>
  <c r="AI177" i="2" s="1"/>
  <c r="AH178" i="2"/>
  <c r="AI178" i="2" s="1"/>
  <c r="AH179" i="2"/>
  <c r="AI179" i="2" s="1"/>
  <c r="AH180" i="2"/>
  <c r="AI180" i="2" s="1"/>
  <c r="AH181" i="2"/>
  <c r="AI181" i="2" s="1"/>
  <c r="AH182" i="2"/>
  <c r="AI182" i="2" s="1"/>
  <c r="AH183" i="2"/>
  <c r="AI183" i="2" s="1"/>
  <c r="AH184" i="2"/>
  <c r="AI184" i="2" s="1"/>
  <c r="AH185" i="2"/>
  <c r="AI185" i="2" s="1"/>
  <c r="AH186" i="2"/>
  <c r="AI186" i="2" s="1"/>
  <c r="AH187" i="2"/>
  <c r="AI187" i="2" s="1"/>
  <c r="AH188" i="2"/>
  <c r="AI188" i="2" s="1"/>
  <c r="AH189" i="2"/>
  <c r="AI189" i="2" s="1"/>
  <c r="AH190" i="2"/>
  <c r="AI190" i="2" s="1"/>
  <c r="AH191" i="2"/>
  <c r="AI191" i="2" s="1"/>
  <c r="AH192" i="2"/>
  <c r="AI192" i="2" s="1"/>
  <c r="AH193" i="2"/>
  <c r="AI193" i="2" s="1"/>
  <c r="AH194" i="2"/>
  <c r="AI194" i="2" s="1"/>
  <c r="AH195" i="2"/>
  <c r="AH196" i="2"/>
  <c r="AI196" i="2" s="1"/>
  <c r="AH197" i="2"/>
  <c r="AI197" i="2" s="1"/>
  <c r="AH198" i="2"/>
  <c r="AI198" i="2" s="1"/>
  <c r="AF4" i="2"/>
  <c r="AF5" i="2"/>
  <c r="AF6" i="2"/>
  <c r="AF7" i="2"/>
  <c r="AF8" i="2"/>
  <c r="AG8" i="2" s="1"/>
  <c r="AF9" i="2"/>
  <c r="AG9" i="2" s="1"/>
  <c r="AF10" i="2"/>
  <c r="AG10" i="2" s="1"/>
  <c r="AF11" i="2"/>
  <c r="AG11" i="2" s="1"/>
  <c r="AF12" i="2"/>
  <c r="AG12" i="2" s="1"/>
  <c r="AF13" i="2"/>
  <c r="AG13" i="2" s="1"/>
  <c r="AF14" i="2"/>
  <c r="AG14" i="2" s="1"/>
  <c r="AF15" i="2"/>
  <c r="AG15" i="2" s="1"/>
  <c r="AF16" i="2"/>
  <c r="AG16" i="2" s="1"/>
  <c r="AF17" i="2"/>
  <c r="AF18" i="2"/>
  <c r="AF19" i="2"/>
  <c r="AF20" i="2"/>
  <c r="AF21" i="2"/>
  <c r="AG21" i="2" s="1"/>
  <c r="AF22" i="2"/>
  <c r="AF23" i="2"/>
  <c r="AG23" i="2" s="1"/>
  <c r="AF24" i="2"/>
  <c r="AG24" i="2" s="1"/>
  <c r="AF25" i="2"/>
  <c r="AF26" i="2"/>
  <c r="AF27" i="2"/>
  <c r="AF28" i="2"/>
  <c r="AF29" i="2"/>
  <c r="AG29" i="2" s="1"/>
  <c r="AF30" i="2"/>
  <c r="AF31" i="2"/>
  <c r="AG31" i="2" s="1"/>
  <c r="AF32" i="2"/>
  <c r="AG32" i="2" s="1"/>
  <c r="AF33" i="2"/>
  <c r="AF34" i="2"/>
  <c r="AF35" i="2"/>
  <c r="AF36" i="2"/>
  <c r="AF37" i="2"/>
  <c r="AG37" i="2" s="1"/>
  <c r="AF38" i="2"/>
  <c r="AF39" i="2"/>
  <c r="AG39" i="2" s="1"/>
  <c r="AF40" i="2"/>
  <c r="AG40" i="2" s="1"/>
  <c r="AF41" i="2"/>
  <c r="AG41" i="2" s="1"/>
  <c r="AF42" i="2"/>
  <c r="AG42" i="2" s="1"/>
  <c r="AF43" i="2"/>
  <c r="AG43" i="2" s="1"/>
  <c r="AF44" i="2"/>
  <c r="AG44" i="2" s="1"/>
  <c r="AF45" i="2"/>
  <c r="AG45" i="2" s="1"/>
  <c r="AF46" i="2"/>
  <c r="AG46" i="2" s="1"/>
  <c r="AF47" i="2"/>
  <c r="AG47" i="2" s="1"/>
  <c r="AF48" i="2"/>
  <c r="AG48" i="2" s="1"/>
  <c r="AF49" i="2"/>
  <c r="AG49" i="2" s="1"/>
  <c r="AF50" i="2"/>
  <c r="AG50" i="2" s="1"/>
  <c r="AF51" i="2"/>
  <c r="AG51" i="2" s="1"/>
  <c r="AF52" i="2"/>
  <c r="AG52" i="2" s="1"/>
  <c r="AF53" i="2"/>
  <c r="AG53" i="2" s="1"/>
  <c r="AF54" i="2"/>
  <c r="AG54" i="2" s="1"/>
  <c r="AF55" i="2"/>
  <c r="AG55" i="2" s="1"/>
  <c r="AF56" i="2"/>
  <c r="AG56" i="2" s="1"/>
  <c r="AF57" i="2"/>
  <c r="AG57" i="2" s="1"/>
  <c r="AF58" i="2"/>
  <c r="AG58" i="2" s="1"/>
  <c r="AF59" i="2"/>
  <c r="AG59" i="2" s="1"/>
  <c r="AF60" i="2"/>
  <c r="AG60" i="2" s="1"/>
  <c r="AF61" i="2"/>
  <c r="AG61" i="2" s="1"/>
  <c r="AF62" i="2"/>
  <c r="AG62" i="2" s="1"/>
  <c r="AF63" i="2"/>
  <c r="AG63" i="2" s="1"/>
  <c r="AF64" i="2"/>
  <c r="AG64" i="2" s="1"/>
  <c r="AF65" i="2"/>
  <c r="AG65" i="2" s="1"/>
  <c r="AF66" i="2"/>
  <c r="AG66" i="2" s="1"/>
  <c r="AF67" i="2"/>
  <c r="AF68" i="2"/>
  <c r="AG68" i="2" s="1"/>
  <c r="AF69" i="2"/>
  <c r="AG69" i="2" s="1"/>
  <c r="AF70" i="2"/>
  <c r="AF71" i="2"/>
  <c r="AG71" i="2" s="1"/>
  <c r="AF72" i="2"/>
  <c r="AG72" i="2" s="1"/>
  <c r="AF73" i="2"/>
  <c r="AG73" i="2" s="1"/>
  <c r="AF74" i="2"/>
  <c r="AF75" i="2"/>
  <c r="AF76" i="2"/>
  <c r="AG76" i="2" s="1"/>
  <c r="AF77" i="2"/>
  <c r="AG77" i="2" s="1"/>
  <c r="AF78" i="2"/>
  <c r="AF79" i="2"/>
  <c r="AG79" i="2" s="1"/>
  <c r="AF80" i="2"/>
  <c r="AG80" i="2" s="1"/>
  <c r="AF81" i="2"/>
  <c r="AG81" i="2" s="1"/>
  <c r="AF82" i="2"/>
  <c r="AF83" i="2"/>
  <c r="AF84" i="2"/>
  <c r="AG84" i="2" s="1"/>
  <c r="AF85" i="2"/>
  <c r="AG85" i="2" s="1"/>
  <c r="AF86" i="2"/>
  <c r="AF87" i="2"/>
  <c r="AG87" i="2" s="1"/>
  <c r="AF88" i="2"/>
  <c r="AG88" i="2" s="1"/>
  <c r="AF89" i="2"/>
  <c r="AG89" i="2" s="1"/>
  <c r="AF90" i="2"/>
  <c r="AG90" i="2" s="1"/>
  <c r="AF91" i="2"/>
  <c r="AG91" i="2" s="1"/>
  <c r="AF92" i="2"/>
  <c r="AG92" i="2" s="1"/>
  <c r="AF93" i="2"/>
  <c r="AG93" i="2" s="1"/>
  <c r="AF94" i="2"/>
  <c r="AG94" i="2" s="1"/>
  <c r="AF95" i="2"/>
  <c r="AG95" i="2" s="1"/>
  <c r="AF96" i="2"/>
  <c r="AG96" i="2" s="1"/>
  <c r="AF97" i="2"/>
  <c r="AG97" i="2" s="1"/>
  <c r="AF98" i="2"/>
  <c r="AG98" i="2" s="1"/>
  <c r="AF99" i="2"/>
  <c r="AG99" i="2" s="1"/>
  <c r="AF100" i="2"/>
  <c r="AG100" i="2" s="1"/>
  <c r="AF101" i="2"/>
  <c r="AG101" i="2" s="1"/>
  <c r="AF102" i="2"/>
  <c r="AG102" i="2" s="1"/>
  <c r="AF103" i="2"/>
  <c r="AG103" i="2" s="1"/>
  <c r="AF104" i="2"/>
  <c r="AG104" i="2" s="1"/>
  <c r="AF105" i="2"/>
  <c r="AG105" i="2" s="1"/>
  <c r="AF106" i="2"/>
  <c r="AG106" i="2" s="1"/>
  <c r="AF107" i="2"/>
  <c r="AG107" i="2" s="1"/>
  <c r="AF108" i="2"/>
  <c r="AG108" i="2" s="1"/>
  <c r="AF109" i="2"/>
  <c r="AG109" i="2" s="1"/>
  <c r="AF110" i="2"/>
  <c r="AG110" i="2" s="1"/>
  <c r="AF111" i="2"/>
  <c r="AG111" i="2" s="1"/>
  <c r="AF112" i="2"/>
  <c r="AG112" i="2" s="1"/>
  <c r="AF113" i="2"/>
  <c r="AG113" i="2" s="1"/>
  <c r="AF114" i="2"/>
  <c r="AG114" i="2" s="1"/>
  <c r="AF115" i="2"/>
  <c r="AG115" i="2" s="1"/>
  <c r="AF116" i="2"/>
  <c r="AG116" i="2" s="1"/>
  <c r="AF117" i="2"/>
  <c r="AG117" i="2" s="1"/>
  <c r="AF118" i="2"/>
  <c r="AG118" i="2" s="1"/>
  <c r="AF119" i="2"/>
  <c r="AG119" i="2" s="1"/>
  <c r="AF120" i="2"/>
  <c r="AG120" i="2" s="1"/>
  <c r="AF121" i="2"/>
  <c r="AG121" i="2" s="1"/>
  <c r="AF122" i="2"/>
  <c r="AG122" i="2" s="1"/>
  <c r="AF123" i="2"/>
  <c r="AG123" i="2" s="1"/>
  <c r="AF124" i="2"/>
  <c r="AG124" i="2" s="1"/>
  <c r="AF125" i="2"/>
  <c r="AG125" i="2" s="1"/>
  <c r="AF126" i="2"/>
  <c r="AG126" i="2" s="1"/>
  <c r="AF127" i="2"/>
  <c r="AG127" i="2" s="1"/>
  <c r="AF128" i="2"/>
  <c r="AG128" i="2" s="1"/>
  <c r="AF129" i="2"/>
  <c r="AG129" i="2" s="1"/>
  <c r="AF130" i="2"/>
  <c r="AG130" i="2" s="1"/>
  <c r="AF131" i="2"/>
  <c r="AG131" i="2" s="1"/>
  <c r="AF132" i="2"/>
  <c r="AF133" i="2"/>
  <c r="AG133" i="2" s="1"/>
  <c r="AF134" i="2"/>
  <c r="AF135" i="2"/>
  <c r="AF136" i="2"/>
  <c r="AF137" i="2"/>
  <c r="AF138" i="2"/>
  <c r="AF139" i="2"/>
  <c r="AF140" i="2"/>
  <c r="AG140" i="2" s="1"/>
  <c r="AF141" i="2"/>
  <c r="AF142" i="2"/>
  <c r="AF143" i="2"/>
  <c r="AF144" i="2"/>
  <c r="AF145" i="2"/>
  <c r="AF146" i="2"/>
  <c r="AF147" i="2"/>
  <c r="AF148" i="2"/>
  <c r="AG148" i="2" s="1"/>
  <c r="AF149" i="2"/>
  <c r="AF150" i="2"/>
  <c r="AF151" i="2"/>
  <c r="AF152" i="2"/>
  <c r="AF153" i="2"/>
  <c r="AF154" i="2"/>
  <c r="AF155" i="2"/>
  <c r="AF156" i="2"/>
  <c r="AG156" i="2" s="1"/>
  <c r="AF157" i="2"/>
  <c r="AF158" i="2"/>
  <c r="AF165" i="2"/>
  <c r="AF166" i="2"/>
  <c r="AF167" i="2"/>
  <c r="AF168" i="2"/>
  <c r="AF169" i="2"/>
  <c r="AG169" i="2" s="1"/>
  <c r="AF170" i="2"/>
  <c r="AG170" i="2" s="1"/>
  <c r="AF171" i="2"/>
  <c r="AG171" i="2" s="1"/>
  <c r="AF172" i="2"/>
  <c r="AG172" i="2" s="1"/>
  <c r="AF173" i="2"/>
  <c r="AG173" i="2" s="1"/>
  <c r="AF174" i="2"/>
  <c r="AG174" i="2" s="1"/>
  <c r="AF175" i="2"/>
  <c r="AG175" i="2" s="1"/>
  <c r="AF176" i="2"/>
  <c r="AG176" i="2" s="1"/>
  <c r="AF177" i="2"/>
  <c r="AG177" i="2" s="1"/>
  <c r="AF178" i="2"/>
  <c r="AG178" i="2" s="1"/>
  <c r="AF179" i="2"/>
  <c r="AG179" i="2" s="1"/>
  <c r="AF180" i="2"/>
  <c r="AG180" i="2" s="1"/>
  <c r="AF181" i="2"/>
  <c r="AG181" i="2" s="1"/>
  <c r="AF182" i="2"/>
  <c r="AG182" i="2" s="1"/>
  <c r="AF183" i="2"/>
  <c r="AG183" i="2" s="1"/>
  <c r="AF184" i="2"/>
  <c r="AG184" i="2" s="1"/>
  <c r="AF185" i="2"/>
  <c r="AG185" i="2" s="1"/>
  <c r="AF186" i="2"/>
  <c r="AG186" i="2" s="1"/>
  <c r="AF187" i="2"/>
  <c r="AG187" i="2" s="1"/>
  <c r="AF188" i="2"/>
  <c r="AG188" i="2" s="1"/>
  <c r="AF189" i="2"/>
  <c r="AG189" i="2" s="1"/>
  <c r="AF190" i="2"/>
  <c r="AG190" i="2" s="1"/>
  <c r="AF191" i="2"/>
  <c r="AG191" i="2" s="1"/>
  <c r="AF192" i="2"/>
  <c r="AG192" i="2" s="1"/>
  <c r="AF193" i="2"/>
  <c r="AG193" i="2" s="1"/>
  <c r="AF194" i="2"/>
  <c r="AG194" i="2" s="1"/>
  <c r="AF195" i="2"/>
  <c r="AF196" i="2"/>
  <c r="AG196" i="2" s="1"/>
  <c r="AF197" i="2"/>
  <c r="AG197" i="2" s="1"/>
  <c r="AF198" i="2"/>
  <c r="AG198" i="2" s="1"/>
  <c r="AD4" i="2"/>
  <c r="AD5" i="2"/>
  <c r="AD6" i="2"/>
  <c r="AD7" i="2"/>
  <c r="AD8" i="2"/>
  <c r="AE8" i="2" s="1"/>
  <c r="AD9" i="2"/>
  <c r="AE9" i="2" s="1"/>
  <c r="AD10" i="2"/>
  <c r="AE10" i="2" s="1"/>
  <c r="AD11" i="2"/>
  <c r="AE11" i="2" s="1"/>
  <c r="AD12" i="2"/>
  <c r="AE12" i="2" s="1"/>
  <c r="AD13" i="2"/>
  <c r="AE13" i="2" s="1"/>
  <c r="AD14" i="2"/>
  <c r="AE14" i="2" s="1"/>
  <c r="AD15" i="2"/>
  <c r="AE15" i="2" s="1"/>
  <c r="AD16" i="2"/>
  <c r="AD17" i="2"/>
  <c r="AE17" i="2" s="1"/>
  <c r="AD18" i="2"/>
  <c r="AD19" i="2"/>
  <c r="AE19" i="2" s="1"/>
  <c r="AD20" i="2"/>
  <c r="AD21" i="2"/>
  <c r="AE21" i="2" s="1"/>
  <c r="AD22" i="2"/>
  <c r="AE22" i="2" s="1"/>
  <c r="AD23" i="2"/>
  <c r="AE23" i="2" s="1"/>
  <c r="AD24" i="2"/>
  <c r="AD25" i="2"/>
  <c r="AE25" i="2" s="1"/>
  <c r="AD26" i="2"/>
  <c r="AE26" i="2" s="1"/>
  <c r="AD27" i="2"/>
  <c r="AE27" i="2" s="1"/>
  <c r="AD28" i="2"/>
  <c r="AD29" i="2"/>
  <c r="AE29" i="2" s="1"/>
  <c r="AD30" i="2"/>
  <c r="AE30" i="2" s="1"/>
  <c r="AD31" i="2"/>
  <c r="AE31" i="2" s="1"/>
  <c r="AD32" i="2"/>
  <c r="AD33" i="2"/>
  <c r="AE33" i="2" s="1"/>
  <c r="AD34" i="2"/>
  <c r="AE34" i="2" s="1"/>
  <c r="AD35" i="2"/>
  <c r="AE35" i="2" s="1"/>
  <c r="AD36" i="2"/>
  <c r="AD37" i="2"/>
  <c r="AE37" i="2" s="1"/>
  <c r="AD38" i="2"/>
  <c r="AE38" i="2" s="1"/>
  <c r="AD39" i="2"/>
  <c r="AE39" i="2" s="1"/>
  <c r="AD40" i="2"/>
  <c r="AE40" i="2" s="1"/>
  <c r="AD41" i="2"/>
  <c r="AE41" i="2" s="1"/>
  <c r="AD42" i="2"/>
  <c r="AE42" i="2" s="1"/>
  <c r="AD43" i="2"/>
  <c r="AE43" i="2" s="1"/>
  <c r="AD44" i="2"/>
  <c r="AE44" i="2" s="1"/>
  <c r="AD45" i="2"/>
  <c r="AE45" i="2" s="1"/>
  <c r="AD46" i="2"/>
  <c r="AE46" i="2" s="1"/>
  <c r="AD47" i="2"/>
  <c r="AE47" i="2" s="1"/>
  <c r="AD48" i="2"/>
  <c r="AE48" i="2" s="1"/>
  <c r="AD49" i="2"/>
  <c r="AE49" i="2" s="1"/>
  <c r="AD50" i="2"/>
  <c r="AE50" i="2" s="1"/>
  <c r="AD51" i="2"/>
  <c r="AE51" i="2" s="1"/>
  <c r="AD52" i="2"/>
  <c r="AE52" i="2" s="1"/>
  <c r="AD53" i="2"/>
  <c r="AE53" i="2" s="1"/>
  <c r="AD54" i="2"/>
  <c r="AE54" i="2" s="1"/>
  <c r="AD55" i="2"/>
  <c r="AE55" i="2" s="1"/>
  <c r="AD56" i="2"/>
  <c r="AE56" i="2" s="1"/>
  <c r="AD57" i="2"/>
  <c r="AE57" i="2" s="1"/>
  <c r="AD58" i="2"/>
  <c r="AE58" i="2" s="1"/>
  <c r="AD59" i="2"/>
  <c r="AE59" i="2" s="1"/>
  <c r="AD60" i="2"/>
  <c r="AE60" i="2" s="1"/>
  <c r="AD61" i="2"/>
  <c r="AE61" i="2" s="1"/>
  <c r="AD62" i="2"/>
  <c r="AE62" i="2" s="1"/>
  <c r="AD63" i="2"/>
  <c r="AE63" i="2" s="1"/>
  <c r="AD64" i="2"/>
  <c r="AE64" i="2" s="1"/>
  <c r="AD65" i="2"/>
  <c r="AE65" i="2" s="1"/>
  <c r="AD66" i="2"/>
  <c r="AE66" i="2" s="1"/>
  <c r="AD67" i="2"/>
  <c r="AD68" i="2"/>
  <c r="AD69" i="2"/>
  <c r="AD70" i="2"/>
  <c r="AE70" i="2" s="1"/>
  <c r="AD71" i="2"/>
  <c r="AD72" i="2"/>
  <c r="AD73" i="2"/>
  <c r="AE73" i="2" s="1"/>
  <c r="AD74" i="2"/>
  <c r="AD75" i="2"/>
  <c r="AD76" i="2"/>
  <c r="AD77" i="2"/>
  <c r="AD78" i="2"/>
  <c r="AE78" i="2" s="1"/>
  <c r="AD79" i="2"/>
  <c r="AD80" i="2"/>
  <c r="AD81" i="2"/>
  <c r="AE81" i="2" s="1"/>
  <c r="AD82" i="2"/>
  <c r="AD83" i="2"/>
  <c r="AD84" i="2"/>
  <c r="AD85" i="2"/>
  <c r="AD86" i="2"/>
  <c r="AE86" i="2" s="1"/>
  <c r="AD87" i="2"/>
  <c r="AE87" i="2" s="1"/>
  <c r="AD88" i="2"/>
  <c r="AE88" i="2" s="1"/>
  <c r="AD89" i="2"/>
  <c r="AE89" i="2" s="1"/>
  <c r="AD90" i="2"/>
  <c r="AE90" i="2" s="1"/>
  <c r="AD91" i="2"/>
  <c r="AE91" i="2" s="1"/>
  <c r="AD92" i="2"/>
  <c r="AE92" i="2" s="1"/>
  <c r="AD93" i="2"/>
  <c r="AE93" i="2" s="1"/>
  <c r="AD94" i="2"/>
  <c r="AE94" i="2" s="1"/>
  <c r="AD95" i="2"/>
  <c r="AE95" i="2" s="1"/>
  <c r="AD96" i="2"/>
  <c r="AE96" i="2" s="1"/>
  <c r="AD97" i="2"/>
  <c r="AE97" i="2" s="1"/>
  <c r="AD98" i="2"/>
  <c r="AE98" i="2" s="1"/>
  <c r="AD99" i="2"/>
  <c r="AE99" i="2" s="1"/>
  <c r="AD100" i="2"/>
  <c r="AE100" i="2" s="1"/>
  <c r="AD101" i="2"/>
  <c r="AE101" i="2" s="1"/>
  <c r="AD102" i="2"/>
  <c r="AE102" i="2" s="1"/>
  <c r="AD103" i="2"/>
  <c r="AE103" i="2" s="1"/>
  <c r="AD104" i="2"/>
  <c r="AE104" i="2" s="1"/>
  <c r="AD105" i="2"/>
  <c r="AE105" i="2" s="1"/>
  <c r="AD106" i="2"/>
  <c r="AE106" i="2" s="1"/>
  <c r="AD107" i="2"/>
  <c r="AE107" i="2" s="1"/>
  <c r="AD108" i="2"/>
  <c r="AE108" i="2" s="1"/>
  <c r="AD109" i="2"/>
  <c r="AE109" i="2" s="1"/>
  <c r="AD110" i="2"/>
  <c r="AE110" i="2" s="1"/>
  <c r="AD111" i="2"/>
  <c r="AE111" i="2" s="1"/>
  <c r="AD112" i="2"/>
  <c r="AE112" i="2" s="1"/>
  <c r="AD113" i="2"/>
  <c r="AE113" i="2" s="1"/>
  <c r="AD114" i="2"/>
  <c r="AE114" i="2" s="1"/>
  <c r="AD115" i="2"/>
  <c r="AE115" i="2" s="1"/>
  <c r="AD116" i="2"/>
  <c r="AE116" i="2" s="1"/>
  <c r="AD117" i="2"/>
  <c r="AE117" i="2" s="1"/>
  <c r="AD118" i="2"/>
  <c r="AE118" i="2" s="1"/>
  <c r="AD119" i="2"/>
  <c r="AE119" i="2" s="1"/>
  <c r="AD120" i="2"/>
  <c r="AE120" i="2" s="1"/>
  <c r="AD121" i="2"/>
  <c r="AE121" i="2" s="1"/>
  <c r="AD122" i="2"/>
  <c r="AE122" i="2" s="1"/>
  <c r="AD123" i="2"/>
  <c r="AE123" i="2" s="1"/>
  <c r="AD124" i="2"/>
  <c r="AE124" i="2" s="1"/>
  <c r="AD125" i="2"/>
  <c r="AE125" i="2" s="1"/>
  <c r="AD126" i="2"/>
  <c r="AE126" i="2" s="1"/>
  <c r="AD127" i="2"/>
  <c r="AE127" i="2" s="1"/>
  <c r="AD128" i="2"/>
  <c r="AE128" i="2" s="1"/>
  <c r="AD129" i="2"/>
  <c r="AE129" i="2" s="1"/>
  <c r="AD130" i="2"/>
  <c r="AE130" i="2" s="1"/>
  <c r="AD131" i="2"/>
  <c r="AE131" i="2" s="1"/>
  <c r="AD132" i="2"/>
  <c r="AD133" i="2"/>
  <c r="AE133" i="2" s="1"/>
  <c r="AD134" i="2"/>
  <c r="AD135" i="2"/>
  <c r="AE135" i="2" s="1"/>
  <c r="AD136" i="2"/>
  <c r="AE136" i="2" s="1"/>
  <c r="AD137" i="2"/>
  <c r="AD138" i="2"/>
  <c r="AE138" i="2" s="1"/>
  <c r="AD139" i="2"/>
  <c r="AE139" i="2" s="1"/>
  <c r="AD140" i="2"/>
  <c r="AE140" i="2" s="1"/>
  <c r="AD141" i="2"/>
  <c r="AD142" i="2"/>
  <c r="AD143" i="2"/>
  <c r="AE143" i="2" s="1"/>
  <c r="AD144" i="2"/>
  <c r="AE144" i="2" s="1"/>
  <c r="AD145" i="2"/>
  <c r="AD146" i="2"/>
  <c r="AE146" i="2" s="1"/>
  <c r="AD147" i="2"/>
  <c r="AE147" i="2" s="1"/>
  <c r="AD148" i="2"/>
  <c r="AE148" i="2" s="1"/>
  <c r="AD149" i="2"/>
  <c r="AD150" i="2"/>
  <c r="AE150" i="2" s="1"/>
  <c r="AD151" i="2"/>
  <c r="AE151" i="2" s="1"/>
  <c r="AD152" i="2"/>
  <c r="AE152" i="2" s="1"/>
  <c r="AD153" i="2"/>
  <c r="AD154" i="2"/>
  <c r="AE154" i="2" s="1"/>
  <c r="AD155" i="2"/>
  <c r="AE155" i="2" s="1"/>
  <c r="AD156" i="2"/>
  <c r="AE156" i="2" s="1"/>
  <c r="AD157" i="2"/>
  <c r="AD158" i="2"/>
  <c r="AE158" i="2" s="1"/>
  <c r="AD165" i="2"/>
  <c r="AE165" i="2" s="1"/>
  <c r="AD166" i="2"/>
  <c r="AE166" i="2" s="1"/>
  <c r="AD167" i="2"/>
  <c r="AD168" i="2"/>
  <c r="AE168" i="2" s="1"/>
  <c r="AD169" i="2"/>
  <c r="AE169" i="2" s="1"/>
  <c r="AD170" i="2"/>
  <c r="AE170" i="2" s="1"/>
  <c r="AD171" i="2"/>
  <c r="AE171" i="2" s="1"/>
  <c r="AD172" i="2"/>
  <c r="AE172" i="2" s="1"/>
  <c r="AD173" i="2"/>
  <c r="AE173" i="2" s="1"/>
  <c r="AD174" i="2"/>
  <c r="AE174" i="2" s="1"/>
  <c r="AD175" i="2"/>
  <c r="AE175" i="2" s="1"/>
  <c r="AD176" i="2"/>
  <c r="AE176" i="2" s="1"/>
  <c r="AD177" i="2"/>
  <c r="AE177" i="2" s="1"/>
  <c r="AD178" i="2"/>
  <c r="AE178" i="2" s="1"/>
  <c r="AD179" i="2"/>
  <c r="AE179" i="2" s="1"/>
  <c r="AD180" i="2"/>
  <c r="AE180" i="2" s="1"/>
  <c r="AD181" i="2"/>
  <c r="AE181" i="2" s="1"/>
  <c r="AD182" i="2"/>
  <c r="AE182" i="2" s="1"/>
  <c r="AD183" i="2"/>
  <c r="AE183" i="2" s="1"/>
  <c r="AD184" i="2"/>
  <c r="AE184" i="2" s="1"/>
  <c r="AD185" i="2"/>
  <c r="AE185" i="2" s="1"/>
  <c r="AD186" i="2"/>
  <c r="AE186" i="2" s="1"/>
  <c r="AD187" i="2"/>
  <c r="AE187" i="2" s="1"/>
  <c r="AD188" i="2"/>
  <c r="AE188" i="2" s="1"/>
  <c r="AD189" i="2"/>
  <c r="AE189" i="2" s="1"/>
  <c r="AD190" i="2"/>
  <c r="AE190" i="2" s="1"/>
  <c r="AD191" i="2"/>
  <c r="AE191" i="2" s="1"/>
  <c r="AD192" i="2"/>
  <c r="AE192" i="2" s="1"/>
  <c r="AD193" i="2"/>
  <c r="AE193" i="2" s="1"/>
  <c r="AD194" i="2"/>
  <c r="AE194" i="2" s="1"/>
  <c r="AD195" i="2"/>
  <c r="AD196" i="2"/>
  <c r="AE196" i="2" s="1"/>
  <c r="AD197" i="2"/>
  <c r="AE197" i="2" s="1"/>
  <c r="AD198" i="2"/>
  <c r="AE198" i="2" s="1"/>
  <c r="AB4" i="2"/>
  <c r="AB5" i="2"/>
  <c r="AB6" i="2"/>
  <c r="AB7" i="2"/>
  <c r="AB8" i="2"/>
  <c r="AC8" i="2" s="1"/>
  <c r="AB9" i="2"/>
  <c r="AC9" i="2" s="1"/>
  <c r="AB10" i="2"/>
  <c r="AC10" i="2" s="1"/>
  <c r="AB11" i="2"/>
  <c r="AC11" i="2" s="1"/>
  <c r="AB12" i="2"/>
  <c r="AC12" i="2" s="1"/>
  <c r="AB13" i="2"/>
  <c r="AC13" i="2" s="1"/>
  <c r="AB14" i="2"/>
  <c r="AC14" i="2" s="1"/>
  <c r="AB15" i="2"/>
  <c r="AB16" i="2"/>
  <c r="AB17" i="2"/>
  <c r="AB18" i="2"/>
  <c r="AB19" i="2"/>
  <c r="AB20" i="2"/>
  <c r="AB21" i="2"/>
  <c r="AC21" i="2" s="1"/>
  <c r="AB22" i="2"/>
  <c r="AB23" i="2"/>
  <c r="AB24" i="2"/>
  <c r="AB25" i="2"/>
  <c r="AB26" i="2"/>
  <c r="AB27" i="2"/>
  <c r="AB28" i="2"/>
  <c r="AB29" i="2"/>
  <c r="AC29" i="2" s="1"/>
  <c r="AB30" i="2"/>
  <c r="AB31" i="2"/>
  <c r="AB32" i="2"/>
  <c r="AB33" i="2"/>
  <c r="AB34" i="2"/>
  <c r="AB35" i="2"/>
  <c r="AB36" i="2"/>
  <c r="AB37" i="2"/>
  <c r="AC37" i="2" s="1"/>
  <c r="AB38" i="2"/>
  <c r="AB39" i="2"/>
  <c r="AB40" i="2"/>
  <c r="AC40" i="2" s="1"/>
  <c r="AB41" i="2"/>
  <c r="AC41" i="2" s="1"/>
  <c r="AB42" i="2"/>
  <c r="AC42" i="2" s="1"/>
  <c r="AB43" i="2"/>
  <c r="AC43" i="2" s="1"/>
  <c r="AB44" i="2"/>
  <c r="AC44" i="2" s="1"/>
  <c r="AB45" i="2"/>
  <c r="AC45" i="2" s="1"/>
  <c r="AB46" i="2"/>
  <c r="AC46" i="2" s="1"/>
  <c r="AB47" i="2"/>
  <c r="AC47" i="2" s="1"/>
  <c r="AB48" i="2"/>
  <c r="AC48" i="2" s="1"/>
  <c r="AB49" i="2"/>
  <c r="AC49" i="2" s="1"/>
  <c r="AB50" i="2"/>
  <c r="AC50" i="2" s="1"/>
  <c r="AB51" i="2"/>
  <c r="AC51" i="2" s="1"/>
  <c r="AB52" i="2"/>
  <c r="AC52" i="2" s="1"/>
  <c r="AB53" i="2"/>
  <c r="AC53" i="2" s="1"/>
  <c r="AB54" i="2"/>
  <c r="AC54" i="2" s="1"/>
  <c r="AB55" i="2"/>
  <c r="AC55" i="2" s="1"/>
  <c r="AB56" i="2"/>
  <c r="AC56" i="2" s="1"/>
  <c r="AB57" i="2"/>
  <c r="AC57" i="2" s="1"/>
  <c r="AB58" i="2"/>
  <c r="AC58" i="2" s="1"/>
  <c r="AB59" i="2"/>
  <c r="AC59" i="2" s="1"/>
  <c r="AB60" i="2"/>
  <c r="AC60" i="2" s="1"/>
  <c r="AB61" i="2"/>
  <c r="AC61" i="2" s="1"/>
  <c r="AB62" i="2"/>
  <c r="AC62" i="2" s="1"/>
  <c r="AB63" i="2"/>
  <c r="AC63" i="2" s="1"/>
  <c r="AB64" i="2"/>
  <c r="AC64" i="2" s="1"/>
  <c r="AB65" i="2"/>
  <c r="AC65" i="2" s="1"/>
  <c r="AB66" i="2"/>
  <c r="AC66" i="2" s="1"/>
  <c r="AB67" i="2"/>
  <c r="AB68" i="2"/>
  <c r="AB69" i="2"/>
  <c r="AB70" i="2"/>
  <c r="AB71" i="2"/>
  <c r="AB72" i="2"/>
  <c r="AB73" i="2"/>
  <c r="AC73" i="2" s="1"/>
  <c r="AB74" i="2"/>
  <c r="AB75" i="2"/>
  <c r="AB76" i="2"/>
  <c r="AB77" i="2"/>
  <c r="AB78" i="2"/>
  <c r="AB79" i="2"/>
  <c r="AB80" i="2"/>
  <c r="AB81" i="2"/>
  <c r="AC81" i="2" s="1"/>
  <c r="AB82" i="2"/>
  <c r="AB83" i="2"/>
  <c r="AB84" i="2"/>
  <c r="AB85" i="2"/>
  <c r="AB86" i="2"/>
  <c r="AB87" i="2"/>
  <c r="AC87" i="2" s="1"/>
  <c r="AB88" i="2"/>
  <c r="AC88" i="2" s="1"/>
  <c r="AB89" i="2"/>
  <c r="AC89" i="2" s="1"/>
  <c r="AB90" i="2"/>
  <c r="AC90" i="2" s="1"/>
  <c r="AB91" i="2"/>
  <c r="AC91" i="2" s="1"/>
  <c r="AB92" i="2"/>
  <c r="AC92" i="2" s="1"/>
  <c r="AB93" i="2"/>
  <c r="AC93" i="2" s="1"/>
  <c r="AB94" i="2"/>
  <c r="AC94" i="2" s="1"/>
  <c r="AB95" i="2"/>
  <c r="AC95" i="2" s="1"/>
  <c r="AB96" i="2"/>
  <c r="AC96" i="2" s="1"/>
  <c r="AB97" i="2"/>
  <c r="AC97" i="2" s="1"/>
  <c r="AB98" i="2"/>
  <c r="AC98" i="2" s="1"/>
  <c r="AB99" i="2"/>
  <c r="AC99" i="2" s="1"/>
  <c r="AB100" i="2"/>
  <c r="AC100" i="2" s="1"/>
  <c r="AB101" i="2"/>
  <c r="AC101" i="2" s="1"/>
  <c r="AB102" i="2"/>
  <c r="AC102" i="2" s="1"/>
  <c r="AB103" i="2"/>
  <c r="AC103" i="2" s="1"/>
  <c r="AB104" i="2"/>
  <c r="AC104" i="2" s="1"/>
  <c r="AB105" i="2"/>
  <c r="AC105" i="2" s="1"/>
  <c r="AB106" i="2"/>
  <c r="AC106" i="2" s="1"/>
  <c r="AB107" i="2"/>
  <c r="AC107" i="2" s="1"/>
  <c r="AB108" i="2"/>
  <c r="AC108" i="2" s="1"/>
  <c r="AB109" i="2"/>
  <c r="AC109" i="2" s="1"/>
  <c r="AB110" i="2"/>
  <c r="AC110" i="2" s="1"/>
  <c r="AB111" i="2"/>
  <c r="AC111" i="2" s="1"/>
  <c r="AB112" i="2"/>
  <c r="AC112" i="2" s="1"/>
  <c r="AB113" i="2"/>
  <c r="AC113" i="2" s="1"/>
  <c r="AB114" i="2"/>
  <c r="AC114" i="2" s="1"/>
  <c r="AB115" i="2"/>
  <c r="AC115" i="2" s="1"/>
  <c r="AB116" i="2"/>
  <c r="AC116" i="2" s="1"/>
  <c r="AB117" i="2"/>
  <c r="AC117" i="2" s="1"/>
  <c r="AB118" i="2"/>
  <c r="AC118" i="2" s="1"/>
  <c r="AB119" i="2"/>
  <c r="AC119" i="2" s="1"/>
  <c r="AB120" i="2"/>
  <c r="AC120" i="2" s="1"/>
  <c r="AB121" i="2"/>
  <c r="AC121" i="2" s="1"/>
  <c r="AB122" i="2"/>
  <c r="AC122" i="2" s="1"/>
  <c r="AB123" i="2"/>
  <c r="AC123" i="2" s="1"/>
  <c r="AB124" i="2"/>
  <c r="AC124" i="2" s="1"/>
  <c r="AB125" i="2"/>
  <c r="AC125" i="2" s="1"/>
  <c r="AB126" i="2"/>
  <c r="AC126" i="2" s="1"/>
  <c r="AB127" i="2"/>
  <c r="AC127" i="2" s="1"/>
  <c r="AB128" i="2"/>
  <c r="AC128" i="2" s="1"/>
  <c r="AB129" i="2"/>
  <c r="AC129" i="2" s="1"/>
  <c r="AB130" i="2"/>
  <c r="AC130" i="2" s="1"/>
  <c r="AB131" i="2"/>
  <c r="AC131" i="2" s="1"/>
  <c r="AB132" i="2"/>
  <c r="AB133" i="2"/>
  <c r="AC133" i="2" s="1"/>
  <c r="AB134" i="2"/>
  <c r="AB135" i="2"/>
  <c r="AB136" i="2"/>
  <c r="AB137" i="2"/>
  <c r="AC137" i="2" s="1"/>
  <c r="AB138" i="2"/>
  <c r="AB139" i="2"/>
  <c r="AB140" i="2"/>
  <c r="AC140" i="2" s="1"/>
  <c r="AB141" i="2"/>
  <c r="AB142" i="2"/>
  <c r="AB143" i="2"/>
  <c r="AB144" i="2"/>
  <c r="AB145" i="2"/>
  <c r="AC145" i="2" s="1"/>
  <c r="AB146" i="2"/>
  <c r="AB147" i="2"/>
  <c r="AB148" i="2"/>
  <c r="AC148" i="2" s="1"/>
  <c r="AB149" i="2"/>
  <c r="AB150" i="2"/>
  <c r="AB151" i="2"/>
  <c r="AB152" i="2"/>
  <c r="AB153" i="2"/>
  <c r="AC153" i="2" s="1"/>
  <c r="AB154" i="2"/>
  <c r="AB155" i="2"/>
  <c r="AB156" i="2"/>
  <c r="AC156" i="2" s="1"/>
  <c r="AB157" i="2"/>
  <c r="AB158" i="2"/>
  <c r="AB165" i="2"/>
  <c r="AB166" i="2"/>
  <c r="AB167" i="2"/>
  <c r="AC167" i="2" s="1"/>
  <c r="AB168" i="2"/>
  <c r="AB169" i="2"/>
  <c r="AC169" i="2" s="1"/>
  <c r="AB170" i="2"/>
  <c r="AC170" i="2" s="1"/>
  <c r="AB171" i="2"/>
  <c r="AC171" i="2" s="1"/>
  <c r="AB172" i="2"/>
  <c r="AC172" i="2" s="1"/>
  <c r="AB173" i="2"/>
  <c r="AC173" i="2" s="1"/>
  <c r="AB174" i="2"/>
  <c r="AC174" i="2" s="1"/>
  <c r="AB175" i="2"/>
  <c r="AC175" i="2" s="1"/>
  <c r="AB176" i="2"/>
  <c r="AC176" i="2" s="1"/>
  <c r="AB177" i="2"/>
  <c r="AC177" i="2" s="1"/>
  <c r="AB178" i="2"/>
  <c r="AC178" i="2" s="1"/>
  <c r="AB179" i="2"/>
  <c r="AC179" i="2" s="1"/>
  <c r="AB180" i="2"/>
  <c r="AC180" i="2" s="1"/>
  <c r="AB181" i="2"/>
  <c r="AC181" i="2" s="1"/>
  <c r="AB182" i="2"/>
  <c r="AC182" i="2" s="1"/>
  <c r="AB183" i="2"/>
  <c r="AC183" i="2" s="1"/>
  <c r="AB184" i="2"/>
  <c r="AC184" i="2" s="1"/>
  <c r="AB185" i="2"/>
  <c r="AC185" i="2" s="1"/>
  <c r="AB186" i="2"/>
  <c r="AC186" i="2" s="1"/>
  <c r="AB187" i="2"/>
  <c r="AC187" i="2" s="1"/>
  <c r="AB188" i="2"/>
  <c r="AC188" i="2" s="1"/>
  <c r="AB189" i="2"/>
  <c r="AC189" i="2" s="1"/>
  <c r="AB190" i="2"/>
  <c r="AC190" i="2" s="1"/>
  <c r="AB191" i="2"/>
  <c r="AC191" i="2" s="1"/>
  <c r="AB192" i="2"/>
  <c r="AC192" i="2" s="1"/>
  <c r="AB193" i="2"/>
  <c r="AC193" i="2" s="1"/>
  <c r="AB194" i="2"/>
  <c r="AC194" i="2" s="1"/>
  <c r="AB195" i="2"/>
  <c r="AB196" i="2"/>
  <c r="AC196" i="2" s="1"/>
  <c r="AB197" i="2"/>
  <c r="AC197" i="2" s="1"/>
  <c r="AB198" i="2"/>
  <c r="AC198" i="2" s="1"/>
  <c r="Z6" i="2"/>
  <c r="Z7" i="2"/>
  <c r="Z8" i="2"/>
  <c r="Z9" i="2"/>
  <c r="Z10" i="2"/>
  <c r="AA10" i="2" s="1"/>
  <c r="Z11" i="2"/>
  <c r="Z12" i="2"/>
  <c r="AA12" i="2" s="1"/>
  <c r="Z13" i="2"/>
  <c r="AA13" i="2" s="1"/>
  <c r="Z14" i="2"/>
  <c r="AA14" i="2" s="1"/>
  <c r="Z15" i="2"/>
  <c r="Z16" i="2"/>
  <c r="Z17" i="2"/>
  <c r="Z18" i="2"/>
  <c r="AA18" i="2" s="1"/>
  <c r="Z19" i="2"/>
  <c r="Z20" i="2"/>
  <c r="Z21" i="2"/>
  <c r="AA21" i="2" s="1"/>
  <c r="Z22" i="2"/>
  <c r="Z23" i="2"/>
  <c r="Z24" i="2"/>
  <c r="Z25" i="2"/>
  <c r="Z26" i="2"/>
  <c r="AA26" i="2" s="1"/>
  <c r="Z27" i="2"/>
  <c r="Z28" i="2"/>
  <c r="Z29" i="2"/>
  <c r="AA29" i="2" s="1"/>
  <c r="Z30" i="2"/>
  <c r="Z31" i="2"/>
  <c r="Z32" i="2"/>
  <c r="Z33" i="2"/>
  <c r="Z34" i="2"/>
  <c r="AA34" i="2" s="1"/>
  <c r="Z35" i="2"/>
  <c r="AA35" i="2" s="1"/>
  <c r="Z36" i="2"/>
  <c r="Z37" i="2"/>
  <c r="AA37" i="2" s="1"/>
  <c r="Z38" i="2"/>
  <c r="Z39" i="2"/>
  <c r="Z40" i="2"/>
  <c r="AA40" i="2" s="1"/>
  <c r="Z41" i="2"/>
  <c r="AA41" i="2" s="1"/>
  <c r="Z42" i="2"/>
  <c r="AA42" i="2" s="1"/>
  <c r="Z43" i="2"/>
  <c r="AA43" i="2" s="1"/>
  <c r="Z44" i="2"/>
  <c r="AA44" i="2" s="1"/>
  <c r="Z45" i="2"/>
  <c r="AA45" i="2" s="1"/>
  <c r="Z46" i="2"/>
  <c r="AA46" i="2" s="1"/>
  <c r="Z47" i="2"/>
  <c r="AA47" i="2" s="1"/>
  <c r="Z48" i="2"/>
  <c r="AA48" i="2" s="1"/>
  <c r="Z49" i="2"/>
  <c r="AA49" i="2" s="1"/>
  <c r="Z50" i="2"/>
  <c r="AA50" i="2" s="1"/>
  <c r="Z51" i="2"/>
  <c r="AA51" i="2" s="1"/>
  <c r="Z52" i="2"/>
  <c r="AA52" i="2" s="1"/>
  <c r="Z53" i="2"/>
  <c r="AA53" i="2" s="1"/>
  <c r="Z54" i="2"/>
  <c r="AA54" i="2" s="1"/>
  <c r="Z55" i="2"/>
  <c r="AA55" i="2" s="1"/>
  <c r="Z56" i="2"/>
  <c r="AA56" i="2" s="1"/>
  <c r="Z57" i="2"/>
  <c r="AA57" i="2" s="1"/>
  <c r="Z58" i="2"/>
  <c r="AA58" i="2" s="1"/>
  <c r="Z59" i="2"/>
  <c r="AA59" i="2" s="1"/>
  <c r="Z60" i="2"/>
  <c r="AA60" i="2" s="1"/>
  <c r="Z61" i="2"/>
  <c r="AA61" i="2" s="1"/>
  <c r="Z62" i="2"/>
  <c r="AA62" i="2" s="1"/>
  <c r="Z63" i="2"/>
  <c r="AA63" i="2" s="1"/>
  <c r="Z64" i="2"/>
  <c r="AA64" i="2" s="1"/>
  <c r="Z65" i="2"/>
  <c r="AA65" i="2" s="1"/>
  <c r="Z66" i="2"/>
  <c r="AA66" i="2" s="1"/>
  <c r="Z67" i="2"/>
  <c r="Z68" i="2"/>
  <c r="Z69" i="2"/>
  <c r="Z70" i="2"/>
  <c r="AA70" i="2" s="1"/>
  <c r="Z71" i="2"/>
  <c r="Z72" i="2"/>
  <c r="Z73" i="2"/>
  <c r="AA73" i="2" s="1"/>
  <c r="Z74" i="2"/>
  <c r="Z75" i="2"/>
  <c r="Z76" i="2"/>
  <c r="Z77" i="2"/>
  <c r="Z78" i="2"/>
  <c r="AA78" i="2" s="1"/>
  <c r="Z79" i="2"/>
  <c r="Z80" i="2"/>
  <c r="Z81" i="2"/>
  <c r="AA81" i="2" s="1"/>
  <c r="Z82" i="2"/>
  <c r="Z83" i="2"/>
  <c r="Z84" i="2"/>
  <c r="Z85" i="2"/>
  <c r="Z86" i="2"/>
  <c r="AA86" i="2" s="1"/>
  <c r="Z87" i="2"/>
  <c r="AA87" i="2" s="1"/>
  <c r="Z88" i="2"/>
  <c r="AA88" i="2" s="1"/>
  <c r="Z89" i="2"/>
  <c r="AA89" i="2" s="1"/>
  <c r="Z90" i="2"/>
  <c r="AA90" i="2" s="1"/>
  <c r="Z91" i="2"/>
  <c r="AA91" i="2" s="1"/>
  <c r="Z92" i="2"/>
  <c r="AA92" i="2" s="1"/>
  <c r="Z93" i="2"/>
  <c r="AA93" i="2" s="1"/>
  <c r="Z94" i="2"/>
  <c r="AA94" i="2" s="1"/>
  <c r="Z95" i="2"/>
  <c r="AA95" i="2" s="1"/>
  <c r="Z96" i="2"/>
  <c r="AA96" i="2" s="1"/>
  <c r="Z97" i="2"/>
  <c r="AA97" i="2" s="1"/>
  <c r="Z98" i="2"/>
  <c r="AA98" i="2" s="1"/>
  <c r="Z99" i="2"/>
  <c r="AA99" i="2" s="1"/>
  <c r="Z100" i="2"/>
  <c r="AA100" i="2" s="1"/>
  <c r="Z101" i="2"/>
  <c r="AA101" i="2" s="1"/>
  <c r="Z102" i="2"/>
  <c r="AA102" i="2" s="1"/>
  <c r="Z103" i="2"/>
  <c r="AA103" i="2" s="1"/>
  <c r="Z104" i="2"/>
  <c r="AA104" i="2" s="1"/>
  <c r="Z105" i="2"/>
  <c r="AA105" i="2" s="1"/>
  <c r="Z106" i="2"/>
  <c r="AA106" i="2" s="1"/>
  <c r="Z107" i="2"/>
  <c r="AA107" i="2" s="1"/>
  <c r="Z108" i="2"/>
  <c r="AA108" i="2" s="1"/>
  <c r="Z109" i="2"/>
  <c r="AA109" i="2" s="1"/>
  <c r="Z110" i="2"/>
  <c r="AA110" i="2" s="1"/>
  <c r="Z111" i="2"/>
  <c r="AA111" i="2" s="1"/>
  <c r="Z112" i="2"/>
  <c r="AA112" i="2" s="1"/>
  <c r="Z113" i="2"/>
  <c r="AA113" i="2" s="1"/>
  <c r="Z114" i="2"/>
  <c r="AA114" i="2" s="1"/>
  <c r="Z115" i="2"/>
  <c r="AA115" i="2" s="1"/>
  <c r="Z116" i="2"/>
  <c r="AA116" i="2" s="1"/>
  <c r="Z117" i="2"/>
  <c r="AA117" i="2" s="1"/>
  <c r="Z118" i="2"/>
  <c r="AA118" i="2" s="1"/>
  <c r="Z119" i="2"/>
  <c r="AA119" i="2" s="1"/>
  <c r="Z120" i="2"/>
  <c r="AA120" i="2" s="1"/>
  <c r="Z121" i="2"/>
  <c r="AA121" i="2" s="1"/>
  <c r="Z122" i="2"/>
  <c r="AA122" i="2" s="1"/>
  <c r="Z123" i="2"/>
  <c r="AA123" i="2" s="1"/>
  <c r="Z124" i="2"/>
  <c r="AA124" i="2" s="1"/>
  <c r="Z125" i="2"/>
  <c r="AA125" i="2" s="1"/>
  <c r="Z126" i="2"/>
  <c r="AA126" i="2" s="1"/>
  <c r="Z127" i="2"/>
  <c r="AA127" i="2" s="1"/>
  <c r="Z128" i="2"/>
  <c r="AA128" i="2" s="1"/>
  <c r="Z129" i="2"/>
  <c r="AA129" i="2" s="1"/>
  <c r="Z130" i="2"/>
  <c r="AA130" i="2" s="1"/>
  <c r="Z131" i="2"/>
  <c r="AA131" i="2" s="1"/>
  <c r="Z132" i="2"/>
  <c r="Z133" i="2"/>
  <c r="AA133" i="2" s="1"/>
  <c r="Z134" i="2"/>
  <c r="Z135" i="2"/>
  <c r="AA135" i="2" s="1"/>
  <c r="Z136" i="2"/>
  <c r="Z137" i="2"/>
  <c r="Z138" i="2"/>
  <c r="AA138" i="2" s="1"/>
  <c r="Z139" i="2"/>
  <c r="Z140" i="2"/>
  <c r="Z141" i="2"/>
  <c r="Z142" i="2"/>
  <c r="Z143" i="2"/>
  <c r="AA143" i="2" s="1"/>
  <c r="Z144" i="2"/>
  <c r="Z145" i="2"/>
  <c r="Z146" i="2"/>
  <c r="AA146" i="2" s="1"/>
  <c r="Z147" i="2"/>
  <c r="Z148" i="2"/>
  <c r="AA148" i="2" s="1"/>
  <c r="Z149" i="2"/>
  <c r="Z150" i="2"/>
  <c r="Z151" i="2"/>
  <c r="AA151" i="2" s="1"/>
  <c r="Z152" i="2"/>
  <c r="Z153" i="2"/>
  <c r="Z154" i="2"/>
  <c r="AA154" i="2" s="1"/>
  <c r="Z155" i="2"/>
  <c r="Z156" i="2"/>
  <c r="AA156" i="2" s="1"/>
  <c r="Z157" i="2"/>
  <c r="Z158" i="2"/>
  <c r="Z165" i="2"/>
  <c r="AA165" i="2" s="1"/>
  <c r="Z166" i="2"/>
  <c r="Z167" i="2"/>
  <c r="Z168" i="2"/>
  <c r="AA168" i="2" s="1"/>
  <c r="Z169" i="2"/>
  <c r="AA169" i="2" s="1"/>
  <c r="Z170" i="2"/>
  <c r="AA170" i="2" s="1"/>
  <c r="Z171" i="2"/>
  <c r="AA171" i="2" s="1"/>
  <c r="Z172" i="2"/>
  <c r="AA172" i="2" s="1"/>
  <c r="Z173" i="2"/>
  <c r="AA173" i="2" s="1"/>
  <c r="Z174" i="2"/>
  <c r="AA174" i="2" s="1"/>
  <c r="Z175" i="2"/>
  <c r="AA175" i="2" s="1"/>
  <c r="Z176" i="2"/>
  <c r="AA176" i="2" s="1"/>
  <c r="Z177" i="2"/>
  <c r="AA177" i="2" s="1"/>
  <c r="Z178" i="2"/>
  <c r="AA178" i="2" s="1"/>
  <c r="Z179" i="2"/>
  <c r="AA179" i="2" s="1"/>
  <c r="Z180" i="2"/>
  <c r="AA180" i="2" s="1"/>
  <c r="Z181" i="2"/>
  <c r="AA181" i="2" s="1"/>
  <c r="Z182" i="2"/>
  <c r="AA182" i="2" s="1"/>
  <c r="Z183" i="2"/>
  <c r="AA183" i="2" s="1"/>
  <c r="Z184" i="2"/>
  <c r="AA184" i="2" s="1"/>
  <c r="Z185" i="2"/>
  <c r="AA185" i="2" s="1"/>
  <c r="Z186" i="2"/>
  <c r="AA186" i="2" s="1"/>
  <c r="Z187" i="2"/>
  <c r="AA187" i="2" s="1"/>
  <c r="Z188" i="2"/>
  <c r="AA188" i="2" s="1"/>
  <c r="Z189" i="2"/>
  <c r="AA189" i="2" s="1"/>
  <c r="Z190" i="2"/>
  <c r="AA190" i="2" s="1"/>
  <c r="Z191" i="2"/>
  <c r="AA191" i="2" s="1"/>
  <c r="Z192" i="2"/>
  <c r="AA192" i="2" s="1"/>
  <c r="Z193" i="2"/>
  <c r="AA193" i="2" s="1"/>
  <c r="Z194" i="2"/>
  <c r="AA194" i="2" s="1"/>
  <c r="Z195" i="2"/>
  <c r="Z196" i="2"/>
  <c r="AA196" i="2" s="1"/>
  <c r="Z197" i="2"/>
  <c r="AA197" i="2" s="1"/>
  <c r="Z198" i="2"/>
  <c r="AA198" i="2" s="1"/>
  <c r="X7" i="2"/>
  <c r="X8" i="2"/>
  <c r="Y8" i="2" s="1"/>
  <c r="X9" i="2"/>
  <c r="Y9" i="2" s="1"/>
  <c r="X10" i="2"/>
  <c r="Y10" i="2" s="1"/>
  <c r="X11" i="2"/>
  <c r="Y11" i="2" s="1"/>
  <c r="X12" i="2"/>
  <c r="Y12" i="2" s="1"/>
  <c r="X13" i="2"/>
  <c r="Y13" i="2" s="1"/>
  <c r="X14" i="2"/>
  <c r="Y14" i="2" s="1"/>
  <c r="X15" i="2"/>
  <c r="X16" i="2"/>
  <c r="X17" i="2"/>
  <c r="X18" i="2"/>
  <c r="X19" i="2"/>
  <c r="X20" i="2"/>
  <c r="X21" i="2"/>
  <c r="X22" i="2"/>
  <c r="X23" i="2"/>
  <c r="X24" i="2"/>
  <c r="X25" i="2"/>
  <c r="X26" i="2"/>
  <c r="X27" i="2"/>
  <c r="X28" i="2"/>
  <c r="X29" i="2"/>
  <c r="X30" i="2"/>
  <c r="X31" i="2"/>
  <c r="X32" i="2"/>
  <c r="X33" i="2"/>
  <c r="X34" i="2"/>
  <c r="X35" i="2"/>
  <c r="X36" i="2"/>
  <c r="X37" i="2"/>
  <c r="Y37" i="2" s="1"/>
  <c r="X38" i="2"/>
  <c r="X39" i="2"/>
  <c r="X43" i="2"/>
  <c r="Y43" i="2" s="1"/>
  <c r="X44" i="2"/>
  <c r="Y44" i="2" s="1"/>
  <c r="X45" i="2"/>
  <c r="Y45" i="2" s="1"/>
  <c r="X46" i="2"/>
  <c r="Y46" i="2" s="1"/>
  <c r="X47" i="2"/>
  <c r="Y47" i="2" s="1"/>
  <c r="X48" i="2"/>
  <c r="Y48" i="2" s="1"/>
  <c r="X49" i="2"/>
  <c r="Y49" i="2" s="1"/>
  <c r="X50" i="2"/>
  <c r="Y50" i="2" s="1"/>
  <c r="X51" i="2"/>
  <c r="Y51" i="2" s="1"/>
  <c r="X52" i="2"/>
  <c r="Y52" i="2" s="1"/>
  <c r="X53" i="2"/>
  <c r="Y53" i="2" s="1"/>
  <c r="X54" i="2"/>
  <c r="Y54" i="2" s="1"/>
  <c r="X55" i="2"/>
  <c r="Y55" i="2" s="1"/>
  <c r="X56" i="2"/>
  <c r="Y56" i="2" s="1"/>
  <c r="X57" i="2"/>
  <c r="Y57" i="2" s="1"/>
  <c r="X58" i="2"/>
  <c r="Y58" i="2" s="1"/>
  <c r="X59" i="2"/>
  <c r="Y59" i="2" s="1"/>
  <c r="X60" i="2"/>
  <c r="Y60" i="2" s="1"/>
  <c r="X61" i="2"/>
  <c r="Y61" i="2" s="1"/>
  <c r="X62" i="2"/>
  <c r="Y62" i="2" s="1"/>
  <c r="X63" i="2"/>
  <c r="Y63" i="2" s="1"/>
  <c r="X64" i="2"/>
  <c r="Y64" i="2" s="1"/>
  <c r="X65" i="2"/>
  <c r="Y65" i="2" s="1"/>
  <c r="X66" i="2"/>
  <c r="Y66" i="2" s="1"/>
  <c r="X67" i="2"/>
  <c r="Y67" i="2" s="1"/>
  <c r="X68" i="2"/>
  <c r="Y68" i="2" s="1"/>
  <c r="X69" i="2"/>
  <c r="X70" i="2"/>
  <c r="X71" i="2"/>
  <c r="X72" i="2"/>
  <c r="X73" i="2"/>
  <c r="Y73" i="2" s="1"/>
  <c r="X74" i="2"/>
  <c r="X75" i="2"/>
  <c r="Y75" i="2" s="1"/>
  <c r="X76" i="2"/>
  <c r="Y76" i="2" s="1"/>
  <c r="X77" i="2"/>
  <c r="X78" i="2"/>
  <c r="X79" i="2"/>
  <c r="X80" i="2"/>
  <c r="X81" i="2"/>
  <c r="Y81" i="2" s="1"/>
  <c r="X82" i="2"/>
  <c r="X83" i="2"/>
  <c r="Y83" i="2" s="1"/>
  <c r="X84" i="2"/>
  <c r="Y84" i="2" s="1"/>
  <c r="X85" i="2"/>
  <c r="X86" i="2"/>
  <c r="X87" i="2"/>
  <c r="Y87" i="2" s="1"/>
  <c r="X88" i="2"/>
  <c r="Y88" i="2" s="1"/>
  <c r="X89" i="2"/>
  <c r="Y89" i="2" s="1"/>
  <c r="X90" i="2"/>
  <c r="Y90" i="2" s="1"/>
  <c r="X91" i="2"/>
  <c r="Y91" i="2" s="1"/>
  <c r="X92" i="2"/>
  <c r="Y92" i="2" s="1"/>
  <c r="X93" i="2"/>
  <c r="Y93" i="2" s="1"/>
  <c r="X94" i="2"/>
  <c r="Y94" i="2" s="1"/>
  <c r="X95" i="2"/>
  <c r="Y95" i="2" s="1"/>
  <c r="X96" i="2"/>
  <c r="Y96" i="2" s="1"/>
  <c r="X97" i="2"/>
  <c r="Y97" i="2" s="1"/>
  <c r="X98" i="2"/>
  <c r="Y98" i="2" s="1"/>
  <c r="X99" i="2"/>
  <c r="Y99" i="2" s="1"/>
  <c r="X100" i="2"/>
  <c r="Y100" i="2" s="1"/>
  <c r="X101" i="2"/>
  <c r="Y101" i="2" s="1"/>
  <c r="X102" i="2"/>
  <c r="Y102" i="2" s="1"/>
  <c r="X103" i="2"/>
  <c r="Y103" i="2" s="1"/>
  <c r="X104" i="2"/>
  <c r="Y104" i="2" s="1"/>
  <c r="X105" i="2"/>
  <c r="Y105" i="2" s="1"/>
  <c r="X106" i="2"/>
  <c r="Y106" i="2" s="1"/>
  <c r="X107" i="2"/>
  <c r="Y107" i="2" s="1"/>
  <c r="X108" i="2"/>
  <c r="Y108" i="2" s="1"/>
  <c r="X109" i="2"/>
  <c r="Y109" i="2" s="1"/>
  <c r="X110" i="2"/>
  <c r="Y110" i="2" s="1"/>
  <c r="X111" i="2"/>
  <c r="Y111" i="2" s="1"/>
  <c r="X112" i="2"/>
  <c r="Y112" i="2" s="1"/>
  <c r="X113" i="2"/>
  <c r="Y113" i="2" s="1"/>
  <c r="X114" i="2"/>
  <c r="Y114" i="2" s="1"/>
  <c r="X115" i="2"/>
  <c r="Y115" i="2" s="1"/>
  <c r="X116" i="2"/>
  <c r="Y116" i="2" s="1"/>
  <c r="X117" i="2"/>
  <c r="Y117" i="2" s="1"/>
  <c r="X118" i="2"/>
  <c r="Y118" i="2" s="1"/>
  <c r="X119" i="2"/>
  <c r="Y119" i="2" s="1"/>
  <c r="X120" i="2"/>
  <c r="Y120" i="2" s="1"/>
  <c r="X121" i="2"/>
  <c r="Y121" i="2" s="1"/>
  <c r="X122" i="2"/>
  <c r="Y122" i="2" s="1"/>
  <c r="X123" i="2"/>
  <c r="Y123" i="2" s="1"/>
  <c r="X124" i="2"/>
  <c r="Y124" i="2" s="1"/>
  <c r="X125" i="2"/>
  <c r="Y125" i="2" s="1"/>
  <c r="X126" i="2"/>
  <c r="Y126" i="2" s="1"/>
  <c r="X127" i="2"/>
  <c r="Y127" i="2" s="1"/>
  <c r="X128" i="2"/>
  <c r="Y128" i="2" s="1"/>
  <c r="X129" i="2"/>
  <c r="Y129" i="2" s="1"/>
  <c r="X130" i="2"/>
  <c r="Y130" i="2" s="1"/>
  <c r="X131" i="2"/>
  <c r="Y131" i="2" s="1"/>
  <c r="X133" i="2"/>
  <c r="Y133" i="2" s="1"/>
  <c r="X134" i="2"/>
  <c r="Y134" i="2" s="1"/>
  <c r="X135" i="2"/>
  <c r="Y135" i="2" s="1"/>
  <c r="X136" i="2"/>
  <c r="Y136" i="2" s="1"/>
  <c r="X137" i="2"/>
  <c r="Y137" i="2" s="1"/>
  <c r="X138" i="2"/>
  <c r="Y138" i="2" s="1"/>
  <c r="X139" i="2"/>
  <c r="Y139" i="2" s="1"/>
  <c r="X140" i="2"/>
  <c r="Y140" i="2" s="1"/>
  <c r="X141" i="2"/>
  <c r="Y141" i="2" s="1"/>
  <c r="X142" i="2"/>
  <c r="Y142" i="2" s="1"/>
  <c r="X143" i="2"/>
  <c r="Y143" i="2" s="1"/>
  <c r="X144" i="2"/>
  <c r="Y144" i="2" s="1"/>
  <c r="X145" i="2"/>
  <c r="Y145" i="2" s="1"/>
  <c r="X146" i="2"/>
  <c r="Y146" i="2" s="1"/>
  <c r="X147" i="2"/>
  <c r="Y147" i="2" s="1"/>
  <c r="X148" i="2"/>
  <c r="Y148" i="2" s="1"/>
  <c r="X149" i="2"/>
  <c r="Y149" i="2" s="1"/>
  <c r="X150" i="2"/>
  <c r="Y150" i="2" s="1"/>
  <c r="X151" i="2"/>
  <c r="Y151" i="2" s="1"/>
  <c r="X152" i="2"/>
  <c r="Y152" i="2" s="1"/>
  <c r="X153" i="2"/>
  <c r="Y153" i="2" s="1"/>
  <c r="X154" i="2"/>
  <c r="Y154" i="2" s="1"/>
  <c r="X155" i="2"/>
  <c r="Y155" i="2" s="1"/>
  <c r="X156" i="2"/>
  <c r="Y156" i="2" s="1"/>
  <c r="X157" i="2"/>
  <c r="Y157" i="2" s="1"/>
  <c r="X158" i="2"/>
  <c r="Y158" i="2" s="1"/>
  <c r="X166" i="2"/>
  <c r="Y166" i="2" s="1"/>
  <c r="X167" i="2"/>
  <c r="Y167" i="2" s="1"/>
  <c r="X168" i="2"/>
  <c r="Y168" i="2" s="1"/>
  <c r="X169" i="2"/>
  <c r="Y169" i="2" s="1"/>
  <c r="X170" i="2"/>
  <c r="Y170" i="2" s="1"/>
  <c r="X171" i="2"/>
  <c r="Y171" i="2" s="1"/>
  <c r="X172" i="2"/>
  <c r="Y172" i="2" s="1"/>
  <c r="X173" i="2"/>
  <c r="Y173" i="2" s="1"/>
  <c r="X174" i="2"/>
  <c r="Y174" i="2" s="1"/>
  <c r="X175" i="2"/>
  <c r="Y175" i="2" s="1"/>
  <c r="X176" i="2"/>
  <c r="Y176" i="2" s="1"/>
  <c r="X177" i="2"/>
  <c r="Y177" i="2" s="1"/>
  <c r="X178" i="2"/>
  <c r="Y178" i="2" s="1"/>
  <c r="X179" i="2"/>
  <c r="Y179" i="2" s="1"/>
  <c r="X180" i="2"/>
  <c r="Y180" i="2" s="1"/>
  <c r="X181" i="2"/>
  <c r="Y181" i="2" s="1"/>
  <c r="X182" i="2"/>
  <c r="Y182" i="2" s="1"/>
  <c r="X183" i="2"/>
  <c r="Y183" i="2" s="1"/>
  <c r="X184" i="2"/>
  <c r="Y184" i="2" s="1"/>
  <c r="X185" i="2"/>
  <c r="Y185" i="2" s="1"/>
  <c r="X186" i="2"/>
  <c r="Y186" i="2" s="1"/>
  <c r="X187" i="2"/>
  <c r="Y187" i="2" s="1"/>
  <c r="X188" i="2"/>
  <c r="Y188" i="2" s="1"/>
  <c r="X189" i="2"/>
  <c r="Y189" i="2" s="1"/>
  <c r="X190" i="2"/>
  <c r="Y190" i="2" s="1"/>
  <c r="X191" i="2"/>
  <c r="Y191" i="2" s="1"/>
  <c r="X192" i="2"/>
  <c r="Y192" i="2" s="1"/>
  <c r="X193" i="2"/>
  <c r="Y193" i="2" s="1"/>
  <c r="X194" i="2"/>
  <c r="Y194" i="2" s="1"/>
  <c r="X195" i="2"/>
  <c r="X196" i="2"/>
  <c r="Y196" i="2" s="1"/>
  <c r="X197" i="2"/>
  <c r="Y197" i="2" s="1"/>
  <c r="X198" i="2"/>
  <c r="Y198" i="2" s="1"/>
  <c r="X6" i="2"/>
  <c r="X4" i="2"/>
  <c r="X5" i="2"/>
  <c r="Y5" i="2" s="1"/>
  <c r="AJ3" i="2"/>
  <c r="AB3" i="2"/>
  <c r="AD3" i="2"/>
  <c r="AF3" i="2"/>
  <c r="AH3" i="2"/>
  <c r="X3" i="2"/>
  <c r="AC38" i="2" l="1"/>
  <c r="AC30" i="2"/>
  <c r="AC22" i="2"/>
  <c r="AI157" i="2"/>
  <c r="AI149" i="2"/>
  <c r="AI141" i="2"/>
  <c r="Y80" i="2"/>
  <c r="Y72" i="2"/>
  <c r="AA39" i="2"/>
  <c r="AA31" i="2"/>
  <c r="AA23" i="2"/>
  <c r="AA15" i="2"/>
  <c r="AC34" i="2"/>
  <c r="AC26" i="2"/>
  <c r="AC18" i="2"/>
  <c r="AG36" i="2"/>
  <c r="AG28" i="2"/>
  <c r="AG20" i="2"/>
  <c r="AI167" i="2"/>
  <c r="AI153" i="2"/>
  <c r="AI145" i="2"/>
  <c r="AI137" i="2"/>
  <c r="Y79" i="2"/>
  <c r="Y71" i="2"/>
  <c r="AA158" i="2"/>
  <c r="AA150" i="2"/>
  <c r="AA142" i="2"/>
  <c r="AA134" i="2"/>
  <c r="AA38" i="2"/>
  <c r="AA30" i="2"/>
  <c r="AA22" i="2"/>
  <c r="AC33" i="2"/>
  <c r="AC25" i="2"/>
  <c r="AC17" i="2"/>
  <c r="AE142" i="2"/>
  <c r="AE134" i="2"/>
  <c r="AG83" i="2"/>
  <c r="AG75" i="2"/>
  <c r="AG67" i="2"/>
  <c r="AG35" i="2"/>
  <c r="AG27" i="2"/>
  <c r="AG19" i="2"/>
  <c r="AI166" i="2"/>
  <c r="AI152" i="2"/>
  <c r="AI144" i="2"/>
  <c r="AI136" i="2"/>
  <c r="Y85" i="2"/>
  <c r="Y77" i="2"/>
  <c r="Y69" i="2"/>
  <c r="AG33" i="2"/>
  <c r="AJ203" i="2"/>
  <c r="X207" i="2"/>
  <c r="AI33" i="2"/>
  <c r="AI25" i="2"/>
  <c r="AG155" i="2"/>
  <c r="AG147" i="2"/>
  <c r="AG139" i="2"/>
  <c r="AI80" i="2"/>
  <c r="AI72" i="2"/>
  <c r="AI32" i="2"/>
  <c r="AI24" i="2"/>
  <c r="AI16" i="2"/>
  <c r="AK80" i="2"/>
  <c r="AK72" i="2"/>
  <c r="Z207" i="2"/>
  <c r="AI37" i="2"/>
  <c r="AL37" i="2" s="1"/>
  <c r="AI29" i="2"/>
  <c r="AI21" i="2"/>
  <c r="AI17" i="2"/>
  <c r="AJ207" i="2"/>
  <c r="Y3" i="2"/>
  <c r="X206" i="2"/>
  <c r="Y86" i="2"/>
  <c r="Y82" i="2"/>
  <c r="Y78" i="2"/>
  <c r="Y74" i="2"/>
  <c r="Y70" i="2"/>
  <c r="Z203" i="2"/>
  <c r="AC36" i="2"/>
  <c r="AC32" i="2"/>
  <c r="AC28" i="2"/>
  <c r="AC24" i="2"/>
  <c r="AC20" i="2"/>
  <c r="AB207" i="2"/>
  <c r="AD203" i="2"/>
  <c r="AE167" i="2"/>
  <c r="AE157" i="2"/>
  <c r="AE153" i="2"/>
  <c r="AE149" i="2"/>
  <c r="AE145" i="2"/>
  <c r="AE141" i="2"/>
  <c r="AE137" i="2"/>
  <c r="AG158" i="2"/>
  <c r="AG150" i="2"/>
  <c r="AG142" i="2"/>
  <c r="AG134" i="2"/>
  <c r="AG86" i="2"/>
  <c r="AG82" i="2"/>
  <c r="AG78" i="2"/>
  <c r="AG74" i="2"/>
  <c r="AG70" i="2"/>
  <c r="AG38" i="2"/>
  <c r="AG34" i="2"/>
  <c r="AG30" i="2"/>
  <c r="AG26" i="2"/>
  <c r="AG22" i="2"/>
  <c r="AG18" i="2"/>
  <c r="AI165" i="2"/>
  <c r="AI155" i="2"/>
  <c r="AI151" i="2"/>
  <c r="AI147" i="2"/>
  <c r="AI143" i="2"/>
  <c r="AI139" i="2"/>
  <c r="AI135" i="2"/>
  <c r="AI83" i="2"/>
  <c r="AI75" i="2"/>
  <c r="AI67" i="2"/>
  <c r="AI35" i="2"/>
  <c r="AI27" i="2"/>
  <c r="AI19" i="2"/>
  <c r="AK83" i="2"/>
  <c r="AK75" i="2"/>
  <c r="AK67" i="2"/>
  <c r="AK38" i="2"/>
  <c r="AK34" i="2"/>
  <c r="AK30" i="2"/>
  <c r="AK26" i="2"/>
  <c r="AK22" i="2"/>
  <c r="AK18" i="2"/>
  <c r="U99" i="1"/>
  <c r="X203" i="2"/>
  <c r="AB203" i="2"/>
  <c r="AD207" i="2"/>
  <c r="AF203" i="2"/>
  <c r="AA195" i="2"/>
  <c r="AA85" i="2"/>
  <c r="AA77" i="2"/>
  <c r="AA69" i="2"/>
  <c r="AC166" i="2"/>
  <c r="AC152" i="2"/>
  <c r="AC144" i="2"/>
  <c r="AC136" i="2"/>
  <c r="AC80" i="2"/>
  <c r="AC72" i="2"/>
  <c r="AC16" i="2"/>
  <c r="AE195" i="2"/>
  <c r="AE85" i="2"/>
  <c r="AE77" i="2"/>
  <c r="AE69" i="2"/>
  <c r="AD204" i="2"/>
  <c r="AG168" i="2"/>
  <c r="AG154" i="2"/>
  <c r="AG146" i="2"/>
  <c r="AG138" i="2"/>
  <c r="AI79" i="2"/>
  <c r="AI71" i="2"/>
  <c r="AI39" i="2"/>
  <c r="AI31" i="2"/>
  <c r="AI23" i="2"/>
  <c r="AI15" i="2"/>
  <c r="AH205" i="2"/>
  <c r="AK79" i="2"/>
  <c r="AK71" i="2"/>
  <c r="AH206" i="2"/>
  <c r="AF206" i="2"/>
  <c r="AA84" i="2"/>
  <c r="AA76" i="2"/>
  <c r="AA68" i="2"/>
  <c r="AA36" i="2"/>
  <c r="AA28" i="2"/>
  <c r="AA20" i="2"/>
  <c r="AC165" i="2"/>
  <c r="AC151" i="2"/>
  <c r="AC143" i="2"/>
  <c r="AC135" i="2"/>
  <c r="AC79" i="2"/>
  <c r="AC71" i="2"/>
  <c r="AC39" i="2"/>
  <c r="AC31" i="2"/>
  <c r="AC23" i="2"/>
  <c r="AC15" i="2"/>
  <c r="AB205" i="2"/>
  <c r="AE132" i="2"/>
  <c r="AE164" i="2"/>
  <c r="AE160" i="2"/>
  <c r="AE159" i="2"/>
  <c r="AE162" i="2"/>
  <c r="AE163" i="2"/>
  <c r="AE161" i="2"/>
  <c r="AE84" i="2"/>
  <c r="AE76" i="2"/>
  <c r="AE68" i="2"/>
  <c r="AE36" i="2"/>
  <c r="AE28" i="2"/>
  <c r="AE20" i="2"/>
  <c r="AG167" i="2"/>
  <c r="AG153" i="2"/>
  <c r="AG145" i="2"/>
  <c r="AG137" i="2"/>
  <c r="AG25" i="2"/>
  <c r="AG17" i="2"/>
  <c r="AI158" i="2"/>
  <c r="AI150" i="2"/>
  <c r="AI142" i="2"/>
  <c r="AI134" i="2"/>
  <c r="AI86" i="2"/>
  <c r="AI78" i="2"/>
  <c r="AI70" i="2"/>
  <c r="AI38" i="2"/>
  <c r="AI30" i="2"/>
  <c r="AI22" i="2"/>
  <c r="AK86" i="2"/>
  <c r="AK78" i="2"/>
  <c r="AK70" i="2"/>
  <c r="AK33" i="2"/>
  <c r="AK25" i="2"/>
  <c r="AK17" i="2"/>
  <c r="AA83" i="2"/>
  <c r="AA75" i="2"/>
  <c r="AA67" i="2"/>
  <c r="AC158" i="2"/>
  <c r="AC150" i="2"/>
  <c r="AC142" i="2"/>
  <c r="AC134" i="2"/>
  <c r="AC86" i="2"/>
  <c r="AC78" i="2"/>
  <c r="AC70" i="2"/>
  <c r="AL70" i="2" s="1"/>
  <c r="AE83" i="2"/>
  <c r="AE75" i="2"/>
  <c r="AE67" i="2"/>
  <c r="AG166" i="2"/>
  <c r="AG152" i="2"/>
  <c r="AG144" i="2"/>
  <c r="AG136" i="2"/>
  <c r="AI195" i="2"/>
  <c r="AH203" i="2"/>
  <c r="AI85" i="2"/>
  <c r="AI77" i="2"/>
  <c r="AI69" i="2"/>
  <c r="AH204" i="2"/>
  <c r="AK85" i="2"/>
  <c r="AK77" i="2"/>
  <c r="AK69" i="2"/>
  <c r="AD206" i="2"/>
  <c r="AB206" i="2"/>
  <c r="AC3" i="2"/>
  <c r="Y195" i="2"/>
  <c r="AA82" i="2"/>
  <c r="AA74" i="2"/>
  <c r="AC195" i="2"/>
  <c r="AC157" i="2"/>
  <c r="AC149" i="2"/>
  <c r="AC141" i="2"/>
  <c r="AC85" i="2"/>
  <c r="AC77" i="2"/>
  <c r="AC69" i="2"/>
  <c r="AB204" i="2"/>
  <c r="AE82" i="2"/>
  <c r="AE74" i="2"/>
  <c r="AE18" i="2"/>
  <c r="AG165" i="2"/>
  <c r="AG151" i="2"/>
  <c r="AL151" i="2" s="1"/>
  <c r="AG143" i="2"/>
  <c r="AG135" i="2"/>
  <c r="AF205" i="2"/>
  <c r="AI132" i="2"/>
  <c r="AI159" i="2"/>
  <c r="AI160" i="2"/>
  <c r="AI163" i="2"/>
  <c r="AI164" i="2"/>
  <c r="AI162" i="2"/>
  <c r="AI161" i="2"/>
  <c r="AI84" i="2"/>
  <c r="AI76" i="2"/>
  <c r="AI68" i="2"/>
  <c r="AI36" i="2"/>
  <c r="AI28" i="2"/>
  <c r="AI20" i="2"/>
  <c r="AH207" i="2"/>
  <c r="AK84" i="2"/>
  <c r="AK76" i="2"/>
  <c r="AK68" i="2"/>
  <c r="AJ205" i="2"/>
  <c r="AC76" i="2"/>
  <c r="Z204" i="2"/>
  <c r="AC132" i="2"/>
  <c r="AC162" i="2"/>
  <c r="AC160" i="2"/>
  <c r="AC164" i="2"/>
  <c r="AC163" i="2"/>
  <c r="AC159" i="2"/>
  <c r="AC161" i="2"/>
  <c r="AC84" i="2"/>
  <c r="AC68" i="2"/>
  <c r="AA80" i="2"/>
  <c r="AA72" i="2"/>
  <c r="Z206" i="2"/>
  <c r="AC155" i="2"/>
  <c r="AC147" i="2"/>
  <c r="AC139" i="2"/>
  <c r="AC83" i="2"/>
  <c r="AC75" i="2"/>
  <c r="AC67" i="2"/>
  <c r="AC35" i="2"/>
  <c r="AC27" i="2"/>
  <c r="AC19" i="2"/>
  <c r="AE80" i="2"/>
  <c r="AE72" i="2"/>
  <c r="AE32" i="2"/>
  <c r="AE24" i="2"/>
  <c r="AE16" i="2"/>
  <c r="AG195" i="2"/>
  <c r="AG157" i="2"/>
  <c r="AG149" i="2"/>
  <c r="AG141" i="2"/>
  <c r="AF204" i="2"/>
  <c r="AI168" i="2"/>
  <c r="AI154" i="2"/>
  <c r="AL154" i="2" s="1"/>
  <c r="AI146" i="2"/>
  <c r="AI138" i="2"/>
  <c r="AI82" i="2"/>
  <c r="AI74" i="2"/>
  <c r="AI34" i="2"/>
  <c r="AI26" i="2"/>
  <c r="AI18" i="2"/>
  <c r="AK82" i="2"/>
  <c r="AK74" i="2"/>
  <c r="AK13" i="2"/>
  <c r="AK39" i="2"/>
  <c r="AJ204" i="2"/>
  <c r="AJ206" i="2"/>
  <c r="AA79" i="2"/>
  <c r="AA71" i="2"/>
  <c r="Z205" i="2"/>
  <c r="AC168" i="2"/>
  <c r="AC154" i="2"/>
  <c r="AC146" i="2"/>
  <c r="AC138" i="2"/>
  <c r="AL138" i="2" s="1"/>
  <c r="AC82" i="2"/>
  <c r="AC74" i="2"/>
  <c r="AE79" i="2"/>
  <c r="AE71" i="2"/>
  <c r="AD205" i="2"/>
  <c r="AG132" i="2"/>
  <c r="AG162" i="2"/>
  <c r="AG164" i="2"/>
  <c r="AG163" i="2"/>
  <c r="AG160" i="2"/>
  <c r="AG159" i="2"/>
  <c r="AG161" i="2"/>
  <c r="AF207" i="2"/>
  <c r="AK155" i="2"/>
  <c r="AA286" i="3"/>
  <c r="AI287" i="3"/>
  <c r="AE289" i="3"/>
  <c r="AC285" i="3"/>
  <c r="AA288" i="3"/>
  <c r="AC287" i="3"/>
  <c r="AG287" i="3"/>
  <c r="AC289" i="3"/>
  <c r="AC288" i="3"/>
  <c r="AE287" i="3"/>
  <c r="AA289" i="3"/>
  <c r="AI3" i="3"/>
  <c r="AI286" i="3" s="1"/>
  <c r="AH286" i="3"/>
  <c r="AH290" i="3" s="1"/>
  <c r="AH292" i="3" s="1"/>
  <c r="AA287" i="3"/>
  <c r="AK285" i="3"/>
  <c r="AK288" i="3"/>
  <c r="AK3" i="3"/>
  <c r="AK286" i="3" s="1"/>
  <c r="AJ286" i="3"/>
  <c r="AJ290" i="3" s="1"/>
  <c r="AJ292" i="3" s="1"/>
  <c r="AG3" i="3"/>
  <c r="AG286" i="3" s="1"/>
  <c r="AF286" i="3"/>
  <c r="AF290" i="3" s="1"/>
  <c r="AF292" i="3" s="1"/>
  <c r="AK289" i="3"/>
  <c r="AI285" i="3"/>
  <c r="AI288" i="3"/>
  <c r="AE3" i="3"/>
  <c r="AE286" i="3" s="1"/>
  <c r="AD286" i="3"/>
  <c r="AD290" i="3" s="1"/>
  <c r="AD292" i="3" s="1"/>
  <c r="AI289" i="3"/>
  <c r="AG285" i="3"/>
  <c r="AG288" i="3"/>
  <c r="AC3" i="3"/>
  <c r="AC286" i="3" s="1"/>
  <c r="AB286" i="3"/>
  <c r="AB290" i="3" s="1"/>
  <c r="AB292" i="3" s="1"/>
  <c r="AK287" i="3"/>
  <c r="AG289" i="3"/>
  <c r="AE285" i="3"/>
  <c r="AE288" i="3"/>
  <c r="AE292" i="3" s="1"/>
  <c r="Y21" i="2"/>
  <c r="AE7" i="2"/>
  <c r="AK3" i="2"/>
  <c r="Y32" i="2"/>
  <c r="Y16" i="2"/>
  <c r="AI4" i="2"/>
  <c r="AK7" i="2"/>
  <c r="Y39" i="2"/>
  <c r="AL39" i="2" s="1"/>
  <c r="Y31" i="2"/>
  <c r="Y23" i="2"/>
  <c r="Y15" i="2"/>
  <c r="X205" i="2"/>
  <c r="Y7" i="2"/>
  <c r="AA167" i="2"/>
  <c r="AL167" i="2" s="1"/>
  <c r="AA153" i="2"/>
  <c r="AL153" i="2" s="1"/>
  <c r="AA145" i="2"/>
  <c r="AA137" i="2"/>
  <c r="AA33" i="2"/>
  <c r="AA25" i="2"/>
  <c r="AA17" i="2"/>
  <c r="AA9" i="2"/>
  <c r="AC4" i="2"/>
  <c r="AG6" i="2"/>
  <c r="AK6" i="2"/>
  <c r="Y24" i="2"/>
  <c r="AC5" i="2"/>
  <c r="AG7" i="2"/>
  <c r="Y4" i="2"/>
  <c r="Y38" i="2"/>
  <c r="Y30" i="2"/>
  <c r="Y22" i="2"/>
  <c r="AA166" i="2"/>
  <c r="AA152" i="2"/>
  <c r="AL152" i="2" s="1"/>
  <c r="AA144" i="2"/>
  <c r="AA136" i="2"/>
  <c r="AA32" i="2"/>
  <c r="AL32" i="2" s="1"/>
  <c r="AA24" i="2"/>
  <c r="AA16" i="2"/>
  <c r="AA8" i="2"/>
  <c r="AL8" i="2" s="1"/>
  <c r="AG5" i="2"/>
  <c r="AK5" i="2"/>
  <c r="Y36" i="2"/>
  <c r="Y6" i="2"/>
  <c r="AA7" i="2"/>
  <c r="AG4" i="2"/>
  <c r="Y28" i="2"/>
  <c r="AA6" i="2"/>
  <c r="AG3" i="2"/>
  <c r="Y35" i="2"/>
  <c r="Y27" i="2"/>
  <c r="Y19" i="2"/>
  <c r="AA157" i="2"/>
  <c r="AA149" i="2"/>
  <c r="AA141" i="2"/>
  <c r="AE5" i="2"/>
  <c r="AI7" i="2"/>
  <c r="Y29" i="2"/>
  <c r="AL29" i="2" s="1"/>
  <c r="AI3" i="2"/>
  <c r="Y20" i="2"/>
  <c r="AE6" i="2"/>
  <c r="Y34" i="2"/>
  <c r="AA160" i="2"/>
  <c r="AA132" i="2"/>
  <c r="AA163" i="2"/>
  <c r="AA159" i="2"/>
  <c r="AA162" i="2"/>
  <c r="AA161" i="2"/>
  <c r="AA164" i="2"/>
  <c r="AC7" i="2"/>
  <c r="AE4" i="2"/>
  <c r="AI6" i="2"/>
  <c r="AK4" i="2"/>
  <c r="AE3" i="2"/>
  <c r="Y26" i="2"/>
  <c r="Y18" i="2"/>
  <c r="AA140" i="2"/>
  <c r="AL140" i="2" s="1"/>
  <c r="Y33" i="2"/>
  <c r="AL33" i="2" s="1"/>
  <c r="Y25" i="2"/>
  <c r="Y17" i="2"/>
  <c r="AA155" i="2"/>
  <c r="AL155" i="2" s="1"/>
  <c r="AA147" i="2"/>
  <c r="AA139" i="2"/>
  <c r="AA27" i="2"/>
  <c r="AA19" i="2"/>
  <c r="AA11" i="2"/>
  <c r="AC6" i="2"/>
  <c r="AI5" i="2"/>
  <c r="AL106" i="3"/>
  <c r="Y106" i="3"/>
  <c r="AQ10" i="3"/>
  <c r="AL50" i="3"/>
  <c r="AL58" i="3"/>
  <c r="AL66" i="3"/>
  <c r="AL42" i="3"/>
  <c r="Y42" i="3"/>
  <c r="AL26" i="3"/>
  <c r="Y26" i="3"/>
  <c r="AL10" i="3"/>
  <c r="Y10" i="3"/>
  <c r="AL6" i="3"/>
  <c r="Y6" i="3"/>
  <c r="AL274" i="3"/>
  <c r="Y274" i="3"/>
  <c r="AL266" i="3"/>
  <c r="Y266" i="3"/>
  <c r="AL258" i="3"/>
  <c r="Y258" i="3"/>
  <c r="AL250" i="3"/>
  <c r="Y250" i="3"/>
  <c r="AL242" i="3"/>
  <c r="Y242" i="3"/>
  <c r="AL234" i="3"/>
  <c r="Y234" i="3"/>
  <c r="AL226" i="3"/>
  <c r="Y226" i="3"/>
  <c r="AL218" i="3"/>
  <c r="Y218" i="3"/>
  <c r="AL210" i="3"/>
  <c r="AL202" i="3"/>
  <c r="AL194" i="3"/>
  <c r="AL186" i="3"/>
  <c r="AL178" i="3"/>
  <c r="Y178" i="3"/>
  <c r="Y182" i="3"/>
  <c r="Y194" i="3"/>
  <c r="Y206" i="3"/>
  <c r="Y183" i="3"/>
  <c r="Y195" i="3"/>
  <c r="Y207" i="3"/>
  <c r="Y184" i="3"/>
  <c r="Y196" i="3"/>
  <c r="Y208" i="3"/>
  <c r="Y185" i="3"/>
  <c r="Y197" i="3"/>
  <c r="Y209" i="3"/>
  <c r="Y186" i="3"/>
  <c r="Y198" i="3"/>
  <c r="Y210" i="3"/>
  <c r="Y205" i="3"/>
  <c r="Y187" i="3"/>
  <c r="Y199" i="3"/>
  <c r="Y211" i="3"/>
  <c r="Y188" i="3"/>
  <c r="Y200" i="3"/>
  <c r="Y212" i="3"/>
  <c r="Y189" i="3"/>
  <c r="Y201" i="3"/>
  <c r="Y213" i="3"/>
  <c r="Y179" i="3"/>
  <c r="Y204" i="3"/>
  <c r="Y190" i="3"/>
  <c r="Y202" i="3"/>
  <c r="Y214" i="3"/>
  <c r="Y192" i="3"/>
  <c r="Y191" i="3"/>
  <c r="Y203" i="3"/>
  <c r="Y215" i="3"/>
  <c r="AL170" i="3"/>
  <c r="Y170" i="3"/>
  <c r="AL162" i="3"/>
  <c r="Y162" i="3"/>
  <c r="AL154" i="3"/>
  <c r="Y154" i="3"/>
  <c r="AL146" i="3"/>
  <c r="Y146" i="3"/>
  <c r="AL138" i="3"/>
  <c r="Y138" i="3"/>
  <c r="AL130" i="3"/>
  <c r="AL122" i="3"/>
  <c r="AL114" i="3"/>
  <c r="AL98" i="3"/>
  <c r="Y98" i="3"/>
  <c r="AL90" i="3"/>
  <c r="Y90" i="3"/>
  <c r="AL82" i="3"/>
  <c r="Y43" i="3"/>
  <c r="AL34" i="3"/>
  <c r="Y34" i="3"/>
  <c r="AL18" i="3"/>
  <c r="Y18" i="3"/>
  <c r="AA14" i="3"/>
  <c r="AA285" i="3" s="1"/>
  <c r="Y14" i="3"/>
  <c r="X287" i="3"/>
  <c r="Y16" i="3"/>
  <c r="Y15" i="3"/>
  <c r="X286" i="3"/>
  <c r="Y13" i="3"/>
  <c r="AL67" i="2"/>
  <c r="AL86" i="2"/>
  <c r="AL73" i="2"/>
  <c r="AL190" i="2"/>
  <c r="AL175" i="2"/>
  <c r="AL174" i="2"/>
  <c r="AL183" i="2"/>
  <c r="AL182" i="2"/>
  <c r="AL191" i="2"/>
  <c r="AL187" i="2"/>
  <c r="AL176" i="2"/>
  <c r="AL186" i="2"/>
  <c r="AL198" i="2"/>
  <c r="AL197" i="2"/>
  <c r="AL185" i="2"/>
  <c r="AL173" i="2"/>
  <c r="AL188" i="2"/>
  <c r="AL171" i="2"/>
  <c r="AL134" i="2"/>
  <c r="AL194" i="2"/>
  <c r="AL170" i="2"/>
  <c r="AL193" i="2"/>
  <c r="AL181" i="2"/>
  <c r="AL169" i="2"/>
  <c r="AL196" i="2"/>
  <c r="AL172" i="2"/>
  <c r="AL192" i="2"/>
  <c r="AL168" i="2"/>
  <c r="AL143" i="2"/>
  <c r="AL179" i="2"/>
  <c r="AL178" i="2"/>
  <c r="AL184" i="2"/>
  <c r="AL189" i="2"/>
  <c r="AL177" i="2"/>
  <c r="AL165" i="2"/>
  <c r="AL180" i="2"/>
  <c r="AL156" i="2"/>
  <c r="AL146" i="2"/>
  <c r="AL148" i="2"/>
  <c r="AL131" i="2"/>
  <c r="AL130" i="2"/>
  <c r="AL129" i="2"/>
  <c r="AL133" i="2"/>
  <c r="AL126" i="2"/>
  <c r="AL127" i="2"/>
  <c r="AL125" i="2"/>
  <c r="AL128" i="2"/>
  <c r="AL124" i="2"/>
  <c r="AL119" i="2"/>
  <c r="AL123" i="2"/>
  <c r="AL122" i="2"/>
  <c r="AL121" i="2"/>
  <c r="AL120" i="2"/>
  <c r="AL118" i="2"/>
  <c r="AL115" i="2"/>
  <c r="AL116" i="2"/>
  <c r="AL114" i="2"/>
  <c r="AL117" i="2"/>
  <c r="AL111" i="2"/>
  <c r="AL110" i="2"/>
  <c r="AL113" i="2"/>
  <c r="AL109" i="2"/>
  <c r="AL112" i="2"/>
  <c r="AL102" i="2"/>
  <c r="AL107" i="2"/>
  <c r="AL106" i="2"/>
  <c r="AL105" i="2"/>
  <c r="AL108" i="2"/>
  <c r="AL104" i="2"/>
  <c r="AL103" i="2"/>
  <c r="AL99" i="2"/>
  <c r="AL100" i="2"/>
  <c r="AL101" i="2"/>
  <c r="AL95" i="2"/>
  <c r="AL94" i="2"/>
  <c r="AL98" i="2"/>
  <c r="AL97" i="2"/>
  <c r="AL96" i="2"/>
  <c r="AL93" i="2"/>
  <c r="AL91" i="2"/>
  <c r="AL90" i="2"/>
  <c r="AL89" i="2"/>
  <c r="AL92" i="2"/>
  <c r="AL87" i="2"/>
  <c r="AL88" i="2"/>
  <c r="AL81" i="2"/>
  <c r="AL85" i="2"/>
  <c r="AL66" i="2"/>
  <c r="AL65" i="2"/>
  <c r="AL63" i="2"/>
  <c r="AL60" i="2"/>
  <c r="AL64" i="2"/>
  <c r="AL62" i="2"/>
  <c r="AL61" i="2"/>
  <c r="AL55" i="2"/>
  <c r="AL57" i="2"/>
  <c r="AL56" i="2"/>
  <c r="AL59" i="2"/>
  <c r="AL58" i="2"/>
  <c r="AL54" i="2"/>
  <c r="AL53" i="2"/>
  <c r="AL52" i="2"/>
  <c r="AL51" i="2"/>
  <c r="AL50" i="2"/>
  <c r="AL47" i="2"/>
  <c r="AL49" i="2"/>
  <c r="AL48" i="2"/>
  <c r="AL46" i="2"/>
  <c r="AL43" i="2"/>
  <c r="AL41" i="2"/>
  <c r="AL44" i="2"/>
  <c r="AL40" i="2"/>
  <c r="AL42" i="2"/>
  <c r="AL45" i="2"/>
  <c r="AL35" i="2"/>
  <c r="AL28" i="2"/>
  <c r="X204" i="2"/>
  <c r="AL13" i="2"/>
  <c r="AL14" i="2"/>
  <c r="AL12" i="2"/>
  <c r="AL11" i="2"/>
  <c r="AL9" i="2"/>
  <c r="AL10" i="2"/>
  <c r="AL74" i="3"/>
  <c r="Y74" i="3"/>
  <c r="Y84" i="3"/>
  <c r="Y86" i="3"/>
  <c r="Y77" i="3"/>
  <c r="Y81" i="3"/>
  <c r="Y78" i="3"/>
  <c r="Y79" i="3"/>
  <c r="Y80" i="3"/>
  <c r="Y82" i="3"/>
  <c r="Y70" i="3"/>
  <c r="Y83" i="3"/>
  <c r="Y73" i="3"/>
  <c r="Y76" i="3"/>
  <c r="AL5" i="3"/>
  <c r="AL7" i="3"/>
  <c r="AL273" i="3"/>
  <c r="AL265" i="3"/>
  <c r="AL257" i="3"/>
  <c r="AL249" i="3"/>
  <c r="AL241" i="3"/>
  <c r="AL233" i="3"/>
  <c r="AL225" i="3"/>
  <c r="AL217" i="3"/>
  <c r="AL209" i="3"/>
  <c r="AL201" i="3"/>
  <c r="AL193" i="3"/>
  <c r="AL185" i="3"/>
  <c r="AL177" i="3"/>
  <c r="AL169" i="3"/>
  <c r="AL161" i="3"/>
  <c r="AL153" i="3"/>
  <c r="AL145" i="3"/>
  <c r="AL137" i="3"/>
  <c r="AL129" i="3"/>
  <c r="AL121" i="3"/>
  <c r="AL113" i="3"/>
  <c r="AL105" i="3"/>
  <c r="AL97" i="3"/>
  <c r="AL89" i="3"/>
  <c r="AL81" i="3"/>
  <c r="AL73" i="3"/>
  <c r="AL65" i="3"/>
  <c r="AL57" i="3"/>
  <c r="AL49" i="3"/>
  <c r="AL41" i="3"/>
  <c r="AL33" i="3"/>
  <c r="AL25" i="3"/>
  <c r="AL17" i="3"/>
  <c r="AL9" i="3"/>
  <c r="AL275" i="3"/>
  <c r="AL267" i="3"/>
  <c r="AL259" i="3"/>
  <c r="AL251" i="3"/>
  <c r="AL243" i="3"/>
  <c r="AL235" i="3"/>
  <c r="AL227" i="3"/>
  <c r="AL219" i="3"/>
  <c r="AL211" i="3"/>
  <c r="AL203" i="3"/>
  <c r="AL195" i="3"/>
  <c r="AL187" i="3"/>
  <c r="AL179" i="3"/>
  <c r="AL171" i="3"/>
  <c r="AL163" i="3"/>
  <c r="AL155" i="3"/>
  <c r="AL147" i="3"/>
  <c r="AL139" i="3"/>
  <c r="AL131" i="3"/>
  <c r="AL123" i="3"/>
  <c r="AL115" i="3"/>
  <c r="AL107" i="3"/>
  <c r="AL99" i="3"/>
  <c r="AL91" i="3"/>
  <c r="AL83" i="3"/>
  <c r="AL75" i="3"/>
  <c r="AL67" i="3"/>
  <c r="AL59" i="3"/>
  <c r="AL51" i="3"/>
  <c r="AL43" i="3"/>
  <c r="AL35" i="3"/>
  <c r="AL27" i="3"/>
  <c r="AL19" i="3"/>
  <c r="AL11" i="3"/>
  <c r="AL276" i="3"/>
  <c r="AL268" i="3"/>
  <c r="AL260" i="3"/>
  <c r="AL252" i="3"/>
  <c r="AL244" i="3"/>
  <c r="AL236" i="3"/>
  <c r="AL228" i="3"/>
  <c r="AL220" i="3"/>
  <c r="AL212" i="3"/>
  <c r="AL204" i="3"/>
  <c r="AL196" i="3"/>
  <c r="AL188" i="3"/>
  <c r="AL180" i="3"/>
  <c r="AL172" i="3"/>
  <c r="AL164" i="3"/>
  <c r="AL156" i="3"/>
  <c r="AL148" i="3"/>
  <c r="AL140" i="3"/>
  <c r="AL132" i="3"/>
  <c r="AL124" i="3"/>
  <c r="AL116" i="3"/>
  <c r="AL108" i="3"/>
  <c r="AL100" i="3"/>
  <c r="AL92" i="3"/>
  <c r="AL84" i="3"/>
  <c r="AL76" i="3"/>
  <c r="AL68" i="3"/>
  <c r="AL60" i="3"/>
  <c r="AL52" i="3"/>
  <c r="AL44" i="3"/>
  <c r="AL36" i="3"/>
  <c r="AL28" i="3"/>
  <c r="AL20" i="3"/>
  <c r="AL12" i="3"/>
  <c r="AL277" i="3"/>
  <c r="AL269" i="3"/>
  <c r="AL261" i="3"/>
  <c r="AL253" i="3"/>
  <c r="AL245" i="3"/>
  <c r="AL237" i="3"/>
  <c r="AL229" i="3"/>
  <c r="AL221" i="3"/>
  <c r="AL213" i="3"/>
  <c r="AL205" i="3"/>
  <c r="AL197" i="3"/>
  <c r="AL189" i="3"/>
  <c r="AL181" i="3"/>
  <c r="AL173" i="3"/>
  <c r="AL165" i="3"/>
  <c r="AL157" i="3"/>
  <c r="AL149" i="3"/>
  <c r="AL141" i="3"/>
  <c r="AL133" i="3"/>
  <c r="AL125" i="3"/>
  <c r="AL117" i="3"/>
  <c r="AL109" i="3"/>
  <c r="AL101" i="3"/>
  <c r="AL93" i="3"/>
  <c r="AL85" i="3"/>
  <c r="AL77" i="3"/>
  <c r="AL69" i="3"/>
  <c r="AL61" i="3"/>
  <c r="AL53" i="3"/>
  <c r="AL45" i="3"/>
  <c r="AL37" i="3"/>
  <c r="AL29" i="3"/>
  <c r="AL21" i="3"/>
  <c r="AL13" i="3"/>
  <c r="AL278" i="3"/>
  <c r="AL270" i="3"/>
  <c r="AL262" i="3"/>
  <c r="AL254" i="3"/>
  <c r="AL246" i="3"/>
  <c r="AL238" i="3"/>
  <c r="AL230" i="3"/>
  <c r="AL222" i="3"/>
  <c r="AL214" i="3"/>
  <c r="AL206" i="3"/>
  <c r="AL198" i="3"/>
  <c r="AL190" i="3"/>
  <c r="AL182" i="3"/>
  <c r="AL174" i="3"/>
  <c r="AL166" i="3"/>
  <c r="AL158" i="3"/>
  <c r="AL150" i="3"/>
  <c r="AL142" i="3"/>
  <c r="AL134" i="3"/>
  <c r="AL126" i="3"/>
  <c r="AL118" i="3"/>
  <c r="AL110" i="3"/>
  <c r="AL102" i="3"/>
  <c r="AL94" i="3"/>
  <c r="AL86" i="3"/>
  <c r="AL78" i="3"/>
  <c r="AL70" i="3"/>
  <c r="AL62" i="3"/>
  <c r="AL54" i="3"/>
  <c r="AL46" i="3"/>
  <c r="AL38" i="3"/>
  <c r="AL30" i="3"/>
  <c r="AL22" i="3"/>
  <c r="AL14" i="3"/>
  <c r="AL3" i="3"/>
  <c r="AL279" i="3"/>
  <c r="AL271" i="3"/>
  <c r="AL263" i="3"/>
  <c r="AL255" i="3"/>
  <c r="AL247" i="3"/>
  <c r="AL239" i="3"/>
  <c r="AL231" i="3"/>
  <c r="AL223" i="3"/>
  <c r="AL215" i="3"/>
  <c r="AL207" i="3"/>
  <c r="AL199" i="3"/>
  <c r="AL191" i="3"/>
  <c r="AL183" i="3"/>
  <c r="AL175" i="3"/>
  <c r="AL167" i="3"/>
  <c r="AL159" i="3"/>
  <c r="AL151" i="3"/>
  <c r="AL143" i="3"/>
  <c r="AL135" i="3"/>
  <c r="AL127" i="3"/>
  <c r="AL119" i="3"/>
  <c r="AL111" i="3"/>
  <c r="AL103" i="3"/>
  <c r="AL95" i="3"/>
  <c r="AL87" i="3"/>
  <c r="AL79" i="3"/>
  <c r="AL71" i="3"/>
  <c r="AL63" i="3"/>
  <c r="AL55" i="3"/>
  <c r="AL47" i="3"/>
  <c r="AL39" i="3"/>
  <c r="AL31" i="3"/>
  <c r="AL23" i="3"/>
  <c r="AL15" i="3"/>
  <c r="AL4" i="3"/>
  <c r="AL280" i="3"/>
  <c r="AL272" i="3"/>
  <c r="AL264" i="3"/>
  <c r="AL256" i="3"/>
  <c r="AL248" i="3"/>
  <c r="AL240" i="3"/>
  <c r="AL232" i="3"/>
  <c r="AL224" i="3"/>
  <c r="AL216" i="3"/>
  <c r="AL208" i="3"/>
  <c r="AL200" i="3"/>
  <c r="AL192" i="3"/>
  <c r="AL184" i="3"/>
  <c r="AL176" i="3"/>
  <c r="AL168" i="3"/>
  <c r="AL160" i="3"/>
  <c r="AL152" i="3"/>
  <c r="AL144" i="3"/>
  <c r="AL136" i="3"/>
  <c r="AL128" i="3"/>
  <c r="AL120" i="3"/>
  <c r="AL112" i="3"/>
  <c r="AL104" i="3"/>
  <c r="AL96" i="3"/>
  <c r="AL88" i="3"/>
  <c r="AL80" i="3"/>
  <c r="AL72" i="3"/>
  <c r="AL64" i="3"/>
  <c r="AL56" i="3"/>
  <c r="AL48" i="3"/>
  <c r="AL40" i="3"/>
  <c r="AL32" i="3"/>
  <c r="AL24" i="3"/>
  <c r="AL16" i="3"/>
  <c r="AL8" i="3"/>
  <c r="X288" i="3"/>
  <c r="U104" i="1"/>
  <c r="AL142" i="2" l="1"/>
  <c r="AL20" i="2"/>
  <c r="AL25" i="2"/>
  <c r="AG206" i="2"/>
  <c r="AL166" i="2"/>
  <c r="AL145" i="2"/>
  <c r="AJ208" i="2"/>
  <c r="AL74" i="2"/>
  <c r="AL82" i="2"/>
  <c r="AL30" i="2"/>
  <c r="AL158" i="2"/>
  <c r="AL22" i="2"/>
  <c r="AL71" i="2"/>
  <c r="AL16" i="2"/>
  <c r="AL77" i="2"/>
  <c r="AL26" i="2"/>
  <c r="AL160" i="2"/>
  <c r="AL38" i="2"/>
  <c r="AL69" i="2"/>
  <c r="AL137" i="2"/>
  <c r="AL135" i="2"/>
  <c r="AL76" i="2"/>
  <c r="Y206" i="2"/>
  <c r="AL157" i="2"/>
  <c r="Y207" i="2"/>
  <c r="AL68" i="2"/>
  <c r="AL136" i="2"/>
  <c r="AL84" i="2"/>
  <c r="AL139" i="2"/>
  <c r="AL144" i="2"/>
  <c r="AL21" i="2"/>
  <c r="AI203" i="2"/>
  <c r="AL75" i="2"/>
  <c r="AL150" i="2"/>
  <c r="AL31" i="2"/>
  <c r="AL79" i="2"/>
  <c r="AL141" i="2"/>
  <c r="AL78" i="2"/>
  <c r="AC206" i="2"/>
  <c r="AI204" i="2"/>
  <c r="AL18" i="2"/>
  <c r="AL132" i="2"/>
  <c r="AG205" i="2"/>
  <c r="AK206" i="2"/>
  <c r="AE203" i="2"/>
  <c r="AF208" i="2"/>
  <c r="V99" i="1"/>
  <c r="AC203" i="2"/>
  <c r="X208" i="2"/>
  <c r="AE207" i="2"/>
  <c r="AL162" i="2"/>
  <c r="AI206" i="2"/>
  <c r="AI209" i="2" s="1"/>
  <c r="AL27" i="2"/>
  <c r="AL36" i="2"/>
  <c r="AC204" i="2"/>
  <c r="AC207" i="2"/>
  <c r="AI207" i="2"/>
  <c r="AK203" i="2"/>
  <c r="AL72" i="2"/>
  <c r="AD208" i="2"/>
  <c r="AG204" i="2"/>
  <c r="AA203" i="2"/>
  <c r="AA290" i="3"/>
  <c r="AE206" i="2"/>
  <c r="AE209" i="2" s="1"/>
  <c r="AC205" i="2"/>
  <c r="AL159" i="2"/>
  <c r="AL34" i="2"/>
  <c r="AL149" i="2"/>
  <c r="AG207" i="2"/>
  <c r="AK204" i="2"/>
  <c r="AL24" i="2"/>
  <c r="Y204" i="2"/>
  <c r="AL80" i="2"/>
  <c r="AL147" i="2"/>
  <c r="Y203" i="2"/>
  <c r="AL83" i="2"/>
  <c r="Z208" i="2"/>
  <c r="AC290" i="3"/>
  <c r="AL195" i="2"/>
  <c r="AL23" i="2"/>
  <c r="AE205" i="2"/>
  <c r="AG292" i="3"/>
  <c r="AG203" i="2"/>
  <c r="AG208" i="2" s="1"/>
  <c r="AK207" i="2"/>
  <c r="AL163" i="2"/>
  <c r="AI205" i="2"/>
  <c r="AA292" i="3"/>
  <c r="AL17" i="2"/>
  <c r="AA206" i="2"/>
  <c r="AK205" i="2"/>
  <c r="AE204" i="2"/>
  <c r="AA204" i="2"/>
  <c r="AA205" i="2"/>
  <c r="AL164" i="2"/>
  <c r="Y209" i="2"/>
  <c r="Y205" i="2"/>
  <c r="AA207" i="2"/>
  <c r="V101" i="1"/>
  <c r="X101" i="1" s="1"/>
  <c r="T105" i="1"/>
  <c r="AL161" i="2"/>
  <c r="AL19" i="2"/>
  <c r="AF209" i="2"/>
  <c r="Y289" i="3"/>
  <c r="Y285" i="3"/>
  <c r="Y288" i="3"/>
  <c r="Y286" i="3"/>
  <c r="AI292" i="3"/>
  <c r="AK292" i="3"/>
  <c r="AL287" i="3"/>
  <c r="AL286" i="3"/>
  <c r="X290" i="3"/>
  <c r="X292" i="3" s="1"/>
  <c r="AI290" i="3"/>
  <c r="AK290" i="3"/>
  <c r="AC292" i="3"/>
  <c r="AL288" i="3"/>
  <c r="AL289" i="3"/>
  <c r="AL285" i="3"/>
  <c r="AE290" i="3"/>
  <c r="Y287" i="3"/>
  <c r="AG290" i="3"/>
  <c r="AL5" i="2"/>
  <c r="AL15" i="2"/>
  <c r="AL3" i="2"/>
  <c r="AL6" i="2"/>
  <c r="AL7" i="2"/>
  <c r="AL4" i="2"/>
  <c r="AL207" i="2" s="1"/>
  <c r="Z209" i="2"/>
  <c r="AH208" i="2"/>
  <c r="AH209" i="2" s="1"/>
  <c r="AJ209" i="2"/>
  <c r="AD209" i="2"/>
  <c r="AB208" i="2"/>
  <c r="AB209" i="2" s="1"/>
  <c r="X209" i="2"/>
  <c r="X100" i="1"/>
  <c r="V102" i="1"/>
  <c r="X102" i="1" s="1"/>
  <c r="AC208" i="2" l="1"/>
  <c r="AI208" i="2"/>
  <c r="AL203" i="2"/>
  <c r="AG209" i="2"/>
  <c r="AH210" i="2"/>
  <c r="AD210" i="2"/>
  <c r="AF210" i="2"/>
  <c r="AE208" i="2"/>
  <c r="AL205" i="2"/>
  <c r="AL204" i="2"/>
  <c r="AA209" i="2"/>
  <c r="Z210" i="2" s="1"/>
  <c r="Y208" i="2"/>
  <c r="AC209" i="2"/>
  <c r="AB210" i="2" s="1"/>
  <c r="X210" i="2"/>
  <c r="Y292" i="3"/>
  <c r="AK208" i="2"/>
  <c r="Y290" i="3"/>
  <c r="AL206" i="2"/>
  <c r="AA208" i="2"/>
  <c r="AK209" i="2"/>
  <c r="AJ210" i="2" s="1"/>
  <c r="AL290" i="3"/>
  <c r="AL292" i="3"/>
  <c r="AS288" i="3"/>
  <c r="AL208" i="2" l="1"/>
  <c r="AL209" i="2" s="1"/>
</calcChain>
</file>

<file path=xl/sharedStrings.xml><?xml version="1.0" encoding="utf-8"?>
<sst xmlns="http://schemas.openxmlformats.org/spreadsheetml/2006/main" count="1383" uniqueCount="318">
  <si>
    <t>PREGUNTAS</t>
  </si>
  <si>
    <t>Cuenta de Considera que los mecanismos de comunicación entre los diferentes niveles jerárquicos de la organización son:2</t>
  </si>
  <si>
    <t>Administrativos</t>
  </si>
  <si>
    <t>Las actividades de formación que recibo por parte de la Universidad Libre me sirven para mejorar mi desempeño laboral y profesional</t>
  </si>
  <si>
    <t>"Las políticas y orientaciones institucionales en materia de asignación de funciones son claras y le facilitan el desarrollo de las actividades propias de su cargo"</t>
  </si>
  <si>
    <t>La divulgación de los servicios de bienestar universitario a través de los medios de comunicación es3</t>
  </si>
  <si>
    <t>Las actividades culturales, artísticas, deportivas y recreativas (presenciales y virtuales) brindadas a la comunidad universitaria son3</t>
  </si>
  <si>
    <t>¿En los últimos 4 semestres ha solicitado o utilizado alguno de los servicios de bienestar universitario?2</t>
  </si>
  <si>
    <t>Amabilidad3</t>
  </si>
  <si>
    <t>Agilidad y accesibilidad6</t>
  </si>
  <si>
    <t>Utilidad y pertinencia de la información suministrada6</t>
  </si>
  <si>
    <t>Tiempo de espera4</t>
  </si>
  <si>
    <t>¿Ha utilizado en los últimos 4 semestres los servicios del área de compras y suministros?</t>
  </si>
  <si>
    <t>Amabilidad4</t>
  </si>
  <si>
    <t>Agilidad y accesibilidad7</t>
  </si>
  <si>
    <t>Lo entregado cumple con sus expectativas</t>
  </si>
  <si>
    <t>El tiempo de entrega</t>
  </si>
  <si>
    <t>Efectividad de los sistemas de información (SIUL, KAWAK, KACTUS, etc.)3</t>
  </si>
  <si>
    <t>Efectividad de la comunicación por correo electrónico institucional3</t>
  </si>
  <si>
    <t>Funcionalidad y actualización del sitio WEB3</t>
  </si>
  <si>
    <t>La utilización de las Tics para procesos de interacción (reuniones, solicitudes, etc.) con la comunidad académica</t>
  </si>
  <si>
    <t>Tipo de Vinculación</t>
  </si>
  <si>
    <t>Barranquilla</t>
  </si>
  <si>
    <t>Cartagena</t>
  </si>
  <si>
    <t>Bueno</t>
  </si>
  <si>
    <t>Excelente</t>
  </si>
  <si>
    <t xml:space="preserve">Regular </t>
  </si>
  <si>
    <t>Malo</t>
  </si>
  <si>
    <t>Muy malo</t>
  </si>
  <si>
    <t>BOGOTA</t>
  </si>
  <si>
    <t>CALI</t>
  </si>
  <si>
    <t>CARTAGENA</t>
  </si>
  <si>
    <t>CUCUTA</t>
  </si>
  <si>
    <t>PEREIRA</t>
  </si>
  <si>
    <t>SOCORRO</t>
  </si>
  <si>
    <t>Muy satisfecho</t>
  </si>
  <si>
    <t>satisfecho</t>
  </si>
  <si>
    <t xml:space="preserve">neutral </t>
  </si>
  <si>
    <t>Insatisfecho</t>
  </si>
  <si>
    <t>De acuerdo a su percepción, por favor evalúe su nivel de satisfacción con relación a:</t>
  </si>
  <si>
    <t>PROCESO</t>
  </si>
  <si>
    <t>Con relación al área de bienestar universitario considera que:</t>
  </si>
  <si>
    <t>BIENESTAR UNIVERSITARIO</t>
  </si>
  <si>
    <t>SI</t>
  </si>
  <si>
    <t>NO</t>
  </si>
  <si>
    <t>Por favor evalúe su nivel de satisfacción con relación a la atención brindada por parte del personal administrativo del área de bienestar universitario en cuanto a:</t>
  </si>
  <si>
    <t>Por favor evalúe su nivel de satisfacción con relación a la atención brindada por parte del personal administrativo del área de compras y suministros en cuanto a:</t>
  </si>
  <si>
    <t>Con relación a la gestión de informática, por favor evalúe su nivel de satisfacción con relación a:</t>
  </si>
  <si>
    <t>GESTIÓN INFORMATICA</t>
  </si>
  <si>
    <t>TOTAL</t>
  </si>
  <si>
    <t>Muy insatisfecho</t>
  </si>
  <si>
    <t>B/QUILLA</t>
  </si>
  <si>
    <t>Administrativo</t>
  </si>
  <si>
    <t>Bogotá</t>
  </si>
  <si>
    <t>Cali</t>
  </si>
  <si>
    <t>Cúcuta</t>
  </si>
  <si>
    <t>Pereira</t>
  </si>
  <si>
    <t>Socorro</t>
  </si>
  <si>
    <t>Total general</t>
  </si>
  <si>
    <t>N° de Personas que Aplicaron Encuestas</t>
  </si>
  <si>
    <t>Docente de posgrado - pregrado</t>
  </si>
  <si>
    <t>Considera que los mecanismos de comunicación entre los diferentes niveles jerárquicos de la organización son:</t>
  </si>
  <si>
    <t>Son suficientes para el desarrollo de prácticas estudiantiles</t>
  </si>
  <si>
    <t>Son suficientes para el desarrollo de actividades de investigación2</t>
  </si>
  <si>
    <t>Son actualizados2</t>
  </si>
  <si>
    <t>Son de fácil acceso2</t>
  </si>
  <si>
    <t>Poseen equipos adecuados2</t>
  </si>
  <si>
    <t>Considera que la vinculación a redes académicas y la suscripción de convenios interinstitucionales fortalecen las funciones de investigación, docencia y proyección social</t>
  </si>
  <si>
    <t>Por favor evalúe su nivel de satisfacción con relación a las estrategias establecidas por la universidad para facilitar la movilidad docente saliente virtual</t>
  </si>
  <si>
    <t>¿Considera que la interacción con comunidades académicas nacionales e internacionales ha incidido en el enriquecimiento de la calidad del programa?</t>
  </si>
  <si>
    <t>¿En los últimos 4 semestres ha solicitado o utilizado alguno de los servicios de bienestar universitario?</t>
  </si>
  <si>
    <t>Las bases de datos y recursos virtuales disponibles para el programa son suficientes, pertinentes y de calidad2</t>
  </si>
  <si>
    <t>Las revistas con que cuenta la biblioteca para apoyo al programa son suficientes, pertinentes y de calidad2</t>
  </si>
  <si>
    <t>Los libros electrónicos disponibles para apoyo al programa son suficientes, pertinentes y de calidad2</t>
  </si>
  <si>
    <t>Los libros físicos disponibles para apoyo al programa son suficientes, pertinentes y de calidad2</t>
  </si>
  <si>
    <t>Los sistemas de consulta bibliográfica son de fácil acceso, eficientes y se encuentran actualizados2</t>
  </si>
  <si>
    <t>El portal web de Biblioteca es de fácil acceso y se encuentra actualizado2</t>
  </si>
  <si>
    <t>Agilidad y accesibilidad5</t>
  </si>
  <si>
    <t>Utilidad y pertinencia de la información suministrada5</t>
  </si>
  <si>
    <t>Eficacia para resolver sus necesidades a través del servicio en línea2</t>
  </si>
  <si>
    <t>Plazos de préstamos2</t>
  </si>
  <si>
    <t>Disponibilidad de recursos bibliográficos2</t>
  </si>
  <si>
    <t>Nivel de actualización de los recursos2</t>
  </si>
  <si>
    <t>Efectividad de los sistemas de información (SIUL, KAWAK, KACTUS, etc.)2</t>
  </si>
  <si>
    <t>Efectividad de la comunicación por correo electrónico institucional2</t>
  </si>
  <si>
    <t>Efectividad de la comunicación por correo electrónico personal2</t>
  </si>
  <si>
    <t>Funcionalidad y actualización del sitio WEB2</t>
  </si>
  <si>
    <t>La utilización de las Tics para procesos de interacción docentes - estudiantes2</t>
  </si>
  <si>
    <t>La plataforma tecnológica para el desarrollo de las clases sincrónicas2</t>
  </si>
  <si>
    <t>De manera general, por favor evalúe la siguiente afirmación: "Los directivos de la institución ejercen liderazgo e inspiran a los demás miembros, para alcanzar mayores niveles en la gestión académica y administrativa"</t>
  </si>
  <si>
    <t>Totalmente de acuerdo</t>
  </si>
  <si>
    <t>De acuerdo</t>
  </si>
  <si>
    <t>Ni de acuerdo ni en desacuerdo</t>
  </si>
  <si>
    <t>En desacuerdo</t>
  </si>
  <si>
    <t>Totalmenter en desacuerdo</t>
  </si>
  <si>
    <t>¿En los últimos 4 semestres ha hecho uso de alguno de los laboratorios con que dispone la Universidad?</t>
  </si>
  <si>
    <t>Si</t>
  </si>
  <si>
    <t>No</t>
  </si>
  <si>
    <t>LABORATORIOS</t>
  </si>
  <si>
    <t>Con relación a los laboratorios y equipos con que dispone la universidad, por favor evalúe si estos:</t>
  </si>
  <si>
    <t>BIENESTAR UNIVERSIDTARIO</t>
  </si>
  <si>
    <t>La divulgación de los servicios de bienestar universitario a través de los medios de comunicación es</t>
  </si>
  <si>
    <t>Las actividades culturales, artísticas, deportivas y recreativas (presenciales y virtuales) brindadas a la comunidad universitaria son</t>
  </si>
  <si>
    <t>Amabilidad</t>
  </si>
  <si>
    <t>Agilidad y accesibilidad</t>
  </si>
  <si>
    <t>Utilidad y pertinencia de la información suministrada</t>
  </si>
  <si>
    <t>Tiempo de espera</t>
  </si>
  <si>
    <t xml:space="preserve">BIBLIOTECA </t>
  </si>
  <si>
    <t>Con relación a la infraestructura tecnológica de la biblioteca por favor evalúe si:</t>
  </si>
  <si>
    <t>Totalmente en desacuerdo</t>
  </si>
  <si>
    <t>El catálogo en línea para consulta de documentos bibliográficos es2</t>
  </si>
  <si>
    <t>El repositorio institucional es2</t>
  </si>
  <si>
    <t>Los servicios virtuales que ofrece la bilioteca son2</t>
  </si>
  <si>
    <t>¿Ha utilizado en los últimos 4 semestres los servicios de biblioteca?2</t>
  </si>
  <si>
    <t>Amabilidad del personal3</t>
  </si>
  <si>
    <t>Completamente adecuados y suficientes</t>
  </si>
  <si>
    <t>Adecuados y suficientes</t>
  </si>
  <si>
    <t>Neutral</t>
  </si>
  <si>
    <t>Inadecuados e insuficientes</t>
  </si>
  <si>
    <t>Completamente inadecuados e insuficientes</t>
  </si>
  <si>
    <t>Por favor evalúe su nivel de satisfacción con relación a la biblioteca de la Universidad Libre y sus servicios prestados en cuanto a:</t>
  </si>
  <si>
    <t>Docente de posgrado</t>
  </si>
  <si>
    <t>CRITERIOS</t>
  </si>
  <si>
    <t>Docente de pregrado</t>
  </si>
  <si>
    <t>Calidad académica</t>
  </si>
  <si>
    <t>Habilidades pedagógicas</t>
  </si>
  <si>
    <t>Uso de herramientas informáticas y de telecomunicaciones en el aula virtual</t>
  </si>
  <si>
    <t>Formación y cualificación del docente</t>
  </si>
  <si>
    <t>Uso de herramientas  informáticas y de telecomunicaciones para el desarrollo de clases sincrónicas</t>
  </si>
  <si>
    <t>Considera que el número de profesores de su programa académico, dedicados a las actividades de docencia es:</t>
  </si>
  <si>
    <t>La evaluación docente proporciona información para mejorar procesos de docencia, investigación y extensión.</t>
  </si>
  <si>
    <t>De acuerdo a sus expectativas laborales, considera que el currículum del programa es pertinente, integral y de calidad</t>
  </si>
  <si>
    <t>Son suficientes para el desarrollo de prácticas estudiantile</t>
  </si>
  <si>
    <t>Son suficientes para el desarrollo de actividades de investigación</t>
  </si>
  <si>
    <t>Son actualizados</t>
  </si>
  <si>
    <t>Son de fácil acceso</t>
  </si>
  <si>
    <t>Poseen equipos adecuados</t>
  </si>
  <si>
    <t>¿En los últimos 4 semestres ha realizado prácticas académicas (práctica empresarial, consultorios jurídicos, prácticas pedagógicas, sociales, etc.)?</t>
  </si>
  <si>
    <t>El desarrollo de las prácticas académicas</t>
  </si>
  <si>
    <t>La pertinencia de los proyectos y/o actividades desarrolladas</t>
  </si>
  <si>
    <t>pertinencia con el programa y formaciín y proyección profesional y laboral</t>
  </si>
  <si>
    <t>¿Considera que la vinculación a redes académicas y la suscripción de convenios interinstitucionales fortalecen las funciones de investigación, docencia y proyección social?</t>
  </si>
  <si>
    <t>Por favor evalúe su nivel de satisfacción con relación a las estrategias establecidas por la universidad para facilitar la movilidad estudiantil saliente virtual</t>
  </si>
  <si>
    <t>¿Considera que la interacción con comunidades académicas nacionales e internacionales ha incidido en el enriquecimiento de la calidad del programa?</t>
  </si>
  <si>
    <t>¿En los últimos 4 semestres ha solicitado o utilizado alguno de los servicios de bienestar universitario (cultura, deportes, apoyo psicosial, enfermería y consulta médica, entre otros)?</t>
  </si>
  <si>
    <t>Las bases de datos y recursos virtuales disponibles para el programa son suficientes, pertinentes y de calidad</t>
  </si>
  <si>
    <t>Las revistas con que cuenta la biblioteca para apoyo al programa son suficientes, pertinentes y de calidad</t>
  </si>
  <si>
    <t>Los libros electrónicos disponibles para apoyo al programa son suficientes, pertinentes y de calidad</t>
  </si>
  <si>
    <t>Los libros físicos disponibles para apoyo al programa son suficientes, pertinentes y de calidad</t>
  </si>
  <si>
    <t>Los sistemas de consulta bibliográfica son de fácil acceso, eficientes y se encuentran actualizados</t>
  </si>
  <si>
    <t>El portal web de Biblioteca es de fácil acceso y se encuentra actualizado</t>
  </si>
  <si>
    <t>El catálogo en línea para consulta de documentos bibliográficos es</t>
  </si>
  <si>
    <t>El repositorio institucional es</t>
  </si>
  <si>
    <t>Los servicios virtuales que ofrece la bilioteca son</t>
  </si>
  <si>
    <t>¿Ha utilizado en los últimos 4 semestres los servicios de biblioteca?</t>
  </si>
  <si>
    <t>Amabilidad del personal</t>
  </si>
  <si>
    <t>Agilidad y accesibilidad2</t>
  </si>
  <si>
    <t>Utilidad y pertinencia de la información suministrada2</t>
  </si>
  <si>
    <t>Eficacia para resolver sus necesidades a través del servicio en línea</t>
  </si>
  <si>
    <t>Plazos de préstamos</t>
  </si>
  <si>
    <t>Disponibilidad de recursos bibliográficos</t>
  </si>
  <si>
    <t>Nivel de actualización de los recursos</t>
  </si>
  <si>
    <t>La divulgación de los sistemas de crédito, subsidios, becas y estímulos por parte de la universidad a la comunidad estudiantil</t>
  </si>
  <si>
    <t>La efectividad y calidad de los procedimientos y trámites financieros que conciernen al funcionamiento del programa</t>
  </si>
  <si>
    <t>Amabilidad del personal2</t>
  </si>
  <si>
    <t>Agilidad y accesibilidad3</t>
  </si>
  <si>
    <t>Utilidad y pertinencia de la información suministrada3</t>
  </si>
  <si>
    <t>Tiempo de espera2</t>
  </si>
  <si>
    <t>Por favor evalúe su nivel de satisfacción con relación a los procesos de inscripción, admisión y matrícula</t>
  </si>
  <si>
    <t>Efectividad de los sistemas de información (SIUL, KAWAK, KACTUS, etc.)</t>
  </si>
  <si>
    <t>Efectividad de la comunicación por correo electrónico institucional</t>
  </si>
  <si>
    <t>Efectividad de la comunicación por correo electrónico personal</t>
  </si>
  <si>
    <t>Funcionalidad y actualización del sitio WEB</t>
  </si>
  <si>
    <t>La utilización de las Tics para procesos de interacción docentes - estudiantes</t>
  </si>
  <si>
    <t>La plataforma tecnológica para el desarrollo de las clases sincrónicas</t>
  </si>
  <si>
    <t>De manera general, por favor evalúe su nivel de satisfacción con relación a los procesos académicos (docencia) con que dispone la Universidad Libre en cuanto a:</t>
  </si>
  <si>
    <t>Completamente adecuado</t>
  </si>
  <si>
    <t>Adecuado</t>
  </si>
  <si>
    <t>Ni adecuado ni inadecuado</t>
  </si>
  <si>
    <t>Inadecuado</t>
  </si>
  <si>
    <t>Completamente inadecuado</t>
  </si>
  <si>
    <t>De manera general, por favor evalúe las siguientes afirmaciones</t>
  </si>
  <si>
    <t>Con relación a los laboratorios y equipos con que dispone la universidad, por favor evalúe si estos son:</t>
  </si>
  <si>
    <t xml:space="preserve">PROYECCIÓN SOCIAL </t>
  </si>
  <si>
    <t xml:space="preserve"> (práctica empresarial, consultorios jurídicos, prácticas pedagógicas, sociales, etc.)</t>
  </si>
  <si>
    <t>De manera general, por favor evalúe su nivel de satisfacción con relación a:</t>
  </si>
  <si>
    <t>BIENESTAR UNIVERISTARIO</t>
  </si>
  <si>
    <t>Excelente(s)</t>
  </si>
  <si>
    <t>Buenos(as)</t>
  </si>
  <si>
    <t>Regular(es)</t>
  </si>
  <si>
    <t>Malos(as)</t>
  </si>
  <si>
    <t>Muy malos(as)</t>
  </si>
  <si>
    <t>Con relación al área de biblioteca considera que:</t>
  </si>
  <si>
    <t>si</t>
  </si>
  <si>
    <t>no</t>
  </si>
  <si>
    <t>Con relación al área financiera, por favor evalúe su nivel de satisfacción con relación a:</t>
  </si>
  <si>
    <t>CONSOLIDADO DOCENTE POSGRADO - PREGRADO</t>
  </si>
  <si>
    <t>SECCIONAL</t>
  </si>
  <si>
    <t>Estudiantes  de posgrado</t>
  </si>
  <si>
    <t>Estudiantes de pregrado</t>
  </si>
  <si>
    <t>CONSOLIDADO ESTUDIANTES POSGRADO - PREGRADO</t>
  </si>
  <si>
    <t>Estudiante de posgrado</t>
  </si>
  <si>
    <t>Estudiante de pregrado</t>
  </si>
  <si>
    <t>INVESTIGACIÓN, DOCENCIA Y PROYECCIÓN SOCIAL</t>
  </si>
  <si>
    <t>Investigación, docencia y proyección social</t>
  </si>
  <si>
    <t>BIBLIOTECA</t>
  </si>
  <si>
    <t>GESTIÓN FINANCIERA</t>
  </si>
  <si>
    <t>ADMISIONES Y REGISTRO</t>
  </si>
  <si>
    <t>GESTIÓN INFORMÁTICA</t>
  </si>
  <si>
    <t>Estudiantes de posgrado - pregrado</t>
  </si>
  <si>
    <t>COMPRAS Y SUMINISTROS</t>
  </si>
  <si>
    <t>%</t>
  </si>
  <si>
    <t>#</t>
  </si>
  <si>
    <t>GH</t>
  </si>
  <si>
    <t>DE</t>
  </si>
  <si>
    <t>Satisfecho</t>
  </si>
  <si>
    <t xml:space="preserve">Neutral </t>
  </si>
  <si>
    <t xml:space="preserve">Nivel de Satisfacion Administrativos General a Nivel Nacional </t>
  </si>
  <si>
    <t>Bogota</t>
  </si>
  <si>
    <t>INTERNACIONALIZACION</t>
  </si>
  <si>
    <t>Adminsitrativos</t>
  </si>
  <si>
    <t>Docencia</t>
  </si>
  <si>
    <t>Docentes</t>
  </si>
  <si>
    <t>Estudiantes</t>
  </si>
  <si>
    <t xml:space="preserve">Nivel de Satisfacion Estudiantes General a Nivel Nacional </t>
  </si>
  <si>
    <t xml:space="preserve">Nivel de Satisfacion Docentes General a Nivel Nacional </t>
  </si>
  <si>
    <t>INTERNACIONALIZACIÓN</t>
  </si>
  <si>
    <t>Agilidad y accesibilidad4</t>
  </si>
  <si>
    <t>Utilidad y pertinencia de la información suministrada4</t>
  </si>
  <si>
    <t>Tiempo de espera3</t>
  </si>
  <si>
    <t>Amabilidad2</t>
  </si>
  <si>
    <t>Promedio Nacional</t>
  </si>
  <si>
    <t>Muy Insatisfecho</t>
  </si>
  <si>
    <t>Promedio Seccional Pereira</t>
  </si>
  <si>
    <t>Maximo puntaje posible posgrados</t>
  </si>
  <si>
    <t>Maximo puntaje posible pregrado</t>
  </si>
  <si>
    <t>TOTAL ENCUESTADOS
POSGRADOS</t>
  </si>
  <si>
    <t>PUNTAJE
POSGRADOS</t>
  </si>
  <si>
    <t>% SATISFACCIÓN
ESTUDIANTES POSGRADOS</t>
  </si>
  <si>
    <t>TOTAL ENCUESTADOS
PREGRADO</t>
  </si>
  <si>
    <t>PUNTAJE
PREGRADO</t>
  </si>
  <si>
    <t>% SATISFACCIÓN
ESTUDIANTES PREGRADO</t>
  </si>
  <si>
    <t>TOTAL DE ENCUESTADOS PRE Y POS</t>
  </si>
  <si>
    <t>PUNTAJE ESTUDIANTES PRE Y POS</t>
  </si>
  <si>
    <t>TOTAL %SATISFACCIÓN ESTUDIANTES PREGRADO Y POSGRADO</t>
  </si>
  <si>
    <t>Punt Máx</t>
  </si>
  <si>
    <t>Punt Max</t>
  </si>
  <si>
    <t>GESTIÓN DE BILIOTECA</t>
  </si>
  <si>
    <t>GESTIÓN DE ADMISIONES Y REGISTROS</t>
  </si>
  <si>
    <t>GESTIÓN DE INFORMÁTICA</t>
  </si>
  <si>
    <t>PROYECCIÓN SOCIAL</t>
  </si>
  <si>
    <t>DOCENCIA</t>
  </si>
  <si>
    <t>CUESTIONARIO</t>
  </si>
  <si>
    <t>DOCENCIA - LABORATORIOS</t>
  </si>
  <si>
    <t>OPORTUNIDADES DE MEJORA</t>
  </si>
  <si>
    <t xml:space="preserve">Los préstamos se realizan de acuerdo a lo estipulado en el acuerdo de Biblioteca </t>
  </si>
  <si>
    <r>
      <rPr>
        <b/>
        <sz val="11"/>
        <color theme="1"/>
        <rFont val="Calibri"/>
        <family val="2"/>
        <scheme val="minor"/>
      </rPr>
      <t>Oportunidad de mejora</t>
    </r>
    <r>
      <rPr>
        <sz val="11"/>
        <color theme="1"/>
        <rFont val="Calibri"/>
        <family val="2"/>
        <scheme val="minor"/>
      </rPr>
      <t xml:space="preserve">: 
</t>
    </r>
    <r>
      <rPr>
        <b/>
        <sz val="11"/>
        <color theme="1"/>
        <rFont val="Calibri"/>
        <family val="2"/>
        <scheme val="minor"/>
      </rPr>
      <t xml:space="preserve">Acciones realizadas a la fecha:  </t>
    </r>
    <r>
      <rPr>
        <sz val="11"/>
        <color theme="1"/>
        <rFont val="Calibri"/>
        <family val="2"/>
        <scheme val="minor"/>
      </rPr>
      <t xml:space="preserve">En el primer semestre del año </t>
    </r>
  </si>
  <si>
    <r>
      <rPr>
        <b/>
        <sz val="11"/>
        <color theme="1"/>
        <rFont val="Calibri"/>
        <family val="2"/>
        <scheme val="minor"/>
      </rPr>
      <t>Oportunidad de mejora</t>
    </r>
    <r>
      <rPr>
        <sz val="11"/>
        <color theme="1"/>
        <rFont val="Calibri"/>
        <family val="2"/>
        <scheme val="minor"/>
      </rPr>
      <t xml:space="preserve">: Mejorar las habilidades pedagógicas y didácticas para el desarrollo de las clases.
</t>
    </r>
    <r>
      <rPr>
        <b/>
        <sz val="11"/>
        <color theme="1"/>
        <rFont val="Calibri"/>
        <family val="2"/>
        <scheme val="minor"/>
      </rPr>
      <t xml:space="preserve">Acciones realizadas a la fecha:  
</t>
    </r>
    <r>
      <rPr>
        <sz val="11"/>
        <color theme="1"/>
        <rFont val="Calibri"/>
        <family val="2"/>
        <scheme val="minor"/>
      </rPr>
      <t>-  Sensibilizar a los docentes sobre la importancia que se tiene de mejorar las habilidades pedagógicas según los resultados de la evaluación. Se remiten resultados de la evaluación a cada docente con las observaciones respectivas para su conocimiento y acciones correctivas.</t>
    </r>
  </si>
  <si>
    <r>
      <rPr>
        <b/>
        <sz val="11"/>
        <color theme="1"/>
        <rFont val="Calibri"/>
        <family val="2"/>
        <scheme val="minor"/>
      </rPr>
      <t>Oportunidad de mejora</t>
    </r>
    <r>
      <rPr>
        <sz val="11"/>
        <color theme="1"/>
        <rFont val="Calibri"/>
        <family val="2"/>
        <scheme val="minor"/>
      </rPr>
      <t xml:space="preserve">: Garantizar procesos de formación pertinentes y de calidad.
</t>
    </r>
    <r>
      <rPr>
        <b/>
        <sz val="11"/>
        <color theme="1"/>
        <rFont val="Calibri"/>
        <family val="2"/>
        <scheme val="minor"/>
      </rPr>
      <t xml:space="preserve">Acciones realizadas a la fecha:  
- </t>
    </r>
    <r>
      <rPr>
        <sz val="11"/>
        <color theme="1"/>
        <rFont val="Calibri"/>
        <family val="2"/>
        <scheme val="minor"/>
      </rPr>
      <t>Sensibilizar a los docentes sobre la importancia de mejorar los procesos de clase y la necesidad de actualizar los microcurriculos para garantizar la calidad académica.</t>
    </r>
  </si>
  <si>
    <r>
      <rPr>
        <b/>
        <sz val="11"/>
        <color theme="1"/>
        <rFont val="Calibri"/>
        <family val="2"/>
        <scheme val="minor"/>
      </rPr>
      <t>Oportunidad de mejora</t>
    </r>
    <r>
      <rPr>
        <sz val="11"/>
        <color theme="1"/>
        <rFont val="Calibri"/>
        <family val="2"/>
        <scheme val="minor"/>
      </rPr>
      <t xml:space="preserve">: Diversificar las estrategias de enseñanza - aprendizaje de los docentes y estudiantes garantizando excelencia académica.
</t>
    </r>
    <r>
      <rPr>
        <b/>
        <sz val="11"/>
        <color theme="1"/>
        <rFont val="Calibri"/>
        <family val="2"/>
        <scheme val="minor"/>
      </rPr>
      <t>Acciones realizadas a la fecha: 
-</t>
    </r>
    <r>
      <rPr>
        <sz val="11"/>
        <color theme="1"/>
        <rFont val="Calibri"/>
        <family val="2"/>
        <scheme val="minor"/>
      </rPr>
      <t xml:space="preserve"> Se promovió entre los docentes el uso de aulas virtuales y de plataforma e-libre como parte del proceso pedagógico de aula.</t>
    </r>
  </si>
  <si>
    <r>
      <rPr>
        <b/>
        <sz val="11"/>
        <color theme="1"/>
        <rFont val="Calibri"/>
        <family val="2"/>
        <scheme val="minor"/>
      </rPr>
      <t>Oportunidad de mejora</t>
    </r>
    <r>
      <rPr>
        <sz val="11"/>
        <color theme="1"/>
        <rFont val="Calibri"/>
        <family val="2"/>
        <scheme val="minor"/>
      </rPr>
      <t xml:space="preserve">: Incrementar los niveles de formación de los docentes y garantizar así la calidad en los procesos de formación de los estudiantes.
</t>
    </r>
    <r>
      <rPr>
        <b/>
        <sz val="11"/>
        <color theme="1"/>
        <rFont val="Calibri"/>
        <family val="2"/>
        <scheme val="minor"/>
      </rPr>
      <t>Acciones realizadas a la fecha:  
-</t>
    </r>
    <r>
      <rPr>
        <sz val="11"/>
        <color theme="1"/>
        <rFont val="Calibri"/>
        <family val="2"/>
        <scheme val="minor"/>
      </rPr>
      <t xml:space="preserve"> Se continua con el pago de los Drechos Pecuniarios a los becarios de maestría y doctorado con el fin de incrementar los niveles de cualificación de los docentes de la Facultad. 
- Se realiza seguimiento periódico al desempeño académico de los docentes becados.</t>
    </r>
  </si>
  <si>
    <r>
      <rPr>
        <b/>
        <sz val="11"/>
        <color theme="1"/>
        <rFont val="Calibri"/>
        <family val="2"/>
        <scheme val="minor"/>
      </rPr>
      <t>Oportunidad de mejora</t>
    </r>
    <r>
      <rPr>
        <sz val="11"/>
        <color theme="1"/>
        <rFont val="Calibri"/>
        <family val="2"/>
        <scheme val="minor"/>
      </rPr>
      <t xml:space="preserve">: Diversificar las estategias pedagógicas y didácticas de los procesos de enseñanza y aprendizaje.
</t>
    </r>
    <r>
      <rPr>
        <b/>
        <sz val="11"/>
        <color theme="1"/>
        <rFont val="Calibri"/>
        <family val="2"/>
        <scheme val="minor"/>
      </rPr>
      <t xml:space="preserve">Acciones realizadas a la fecha: 
- </t>
    </r>
    <r>
      <rPr>
        <sz val="11"/>
        <color theme="1"/>
        <rFont val="Calibri"/>
        <family val="2"/>
        <scheme val="minor"/>
      </rPr>
      <t xml:space="preserve">Se promueve entre los docentes el empleo de herramientas tecnológicas para el desarrollo de algunas actividades académicas ya que se regresó de pleno a la presencialidad. 
- Se posibilita el orientar tutorías con el uso de herramientas tecnológicas. </t>
    </r>
  </si>
  <si>
    <r>
      <rPr>
        <b/>
        <sz val="11"/>
        <color theme="1"/>
        <rFont val="Calibri"/>
        <family val="2"/>
        <scheme val="minor"/>
      </rPr>
      <t>Oportunidad de mejora</t>
    </r>
    <r>
      <rPr>
        <sz val="11"/>
        <color theme="1"/>
        <rFont val="Calibri"/>
        <family val="2"/>
        <scheme val="minor"/>
      </rPr>
      <t xml:space="preserve">: Garantizar que los procesos de formación sean adecuados y de calidad.
</t>
    </r>
    <r>
      <rPr>
        <b/>
        <sz val="11"/>
        <color theme="1"/>
        <rFont val="Calibri"/>
        <family val="2"/>
        <scheme val="minor"/>
      </rPr>
      <t>Acciones realizadas a la fecha:  
-</t>
    </r>
    <r>
      <rPr>
        <sz val="11"/>
        <color theme="1"/>
        <rFont val="Calibri"/>
        <family val="2"/>
        <scheme val="minor"/>
      </rPr>
      <t xml:space="preserve"> Se garantiza el número de docentes de cada asignatura y grupo según las necesidades de los programas académicos.</t>
    </r>
    <r>
      <rPr>
        <b/>
        <sz val="11"/>
        <color theme="1"/>
        <rFont val="Calibri"/>
        <family val="2"/>
        <scheme val="minor"/>
      </rPr>
      <t xml:space="preserve">
</t>
    </r>
  </si>
  <si>
    <r>
      <rPr>
        <b/>
        <sz val="11"/>
        <color theme="1"/>
        <rFont val="Calibri"/>
        <family val="2"/>
        <scheme val="minor"/>
      </rPr>
      <t>Oportunidad de mejora</t>
    </r>
    <r>
      <rPr>
        <sz val="11"/>
        <color theme="1"/>
        <rFont val="Calibri"/>
        <family val="2"/>
        <scheme val="minor"/>
      </rPr>
      <t xml:space="preserve">: mejorar los procesos de enseñanza y aprendizaje de docentes y estudiantes para garantizar la calidad en su formación
</t>
    </r>
    <r>
      <rPr>
        <b/>
        <sz val="11"/>
        <color theme="1"/>
        <rFont val="Calibri"/>
        <family val="2"/>
        <scheme val="minor"/>
      </rPr>
      <t xml:space="preserve">Acciones realizadas a la fecha:  
- </t>
    </r>
    <r>
      <rPr>
        <sz val="11"/>
        <color theme="1"/>
        <rFont val="Calibri"/>
        <family val="2"/>
        <scheme val="minor"/>
      </rPr>
      <t>Se realiza el proceso de Evaluación Docente en sus tres componentes: estudiantil, autoevaluación y administrativa con la finalidad de establecer el plan de acción.
- Se analizan los resultados y se define el plan de acción para los docentes según los resultados obtenidos.</t>
    </r>
  </si>
  <si>
    <r>
      <rPr>
        <b/>
        <sz val="11"/>
        <color theme="1"/>
        <rFont val="Calibri"/>
        <family val="2"/>
        <scheme val="minor"/>
      </rPr>
      <t>Oportunidad de mejora</t>
    </r>
    <r>
      <rPr>
        <sz val="11"/>
        <color theme="1"/>
        <rFont val="Calibri"/>
        <family val="2"/>
        <scheme val="minor"/>
      </rPr>
      <t xml:space="preserve">: Oferta de programas académicos pertinentes y que contribuyan al desarrollo de la sociedad.
</t>
    </r>
    <r>
      <rPr>
        <b/>
        <sz val="11"/>
        <color theme="1"/>
        <rFont val="Calibri"/>
        <family val="2"/>
        <scheme val="minor"/>
      </rPr>
      <t xml:space="preserve">Acciones realizadas a la fecha: 
- </t>
    </r>
    <r>
      <rPr>
        <sz val="11"/>
        <color theme="1"/>
        <rFont val="Calibri"/>
        <family val="2"/>
        <scheme val="minor"/>
      </rPr>
      <t xml:space="preserve">Se obtiene Registro Calificado para la actualización del Plan de Estudio de los programas de Ingeneiría Civil. Ingeniería Comercial, Ingeniería Financiera e Ingeniería de Sistemas.
- Se definió el perfil de egreso en cada programa.
- Se definieron los Resultados de Aprendizaje para cada uno de los programas. </t>
    </r>
  </si>
  <si>
    <r>
      <rPr>
        <b/>
        <sz val="11"/>
        <color theme="1"/>
        <rFont val="Calibri"/>
        <family val="2"/>
        <scheme val="minor"/>
      </rPr>
      <t>Oportunidad de mejora</t>
    </r>
    <r>
      <rPr>
        <sz val="11"/>
        <color theme="1"/>
        <rFont val="Calibri"/>
        <family val="2"/>
        <scheme val="minor"/>
      </rPr>
      <t xml:space="preserve">: Garantizar los procesos de formación académica y profesional de los estudiantes.
</t>
    </r>
    <r>
      <rPr>
        <b/>
        <sz val="11"/>
        <color theme="1"/>
        <rFont val="Calibri"/>
        <family val="2"/>
        <scheme val="minor"/>
      </rPr>
      <t xml:space="preserve">Acciones realizadas a la fecha:  
- </t>
    </r>
    <r>
      <rPr>
        <sz val="11"/>
        <color theme="1"/>
        <rFont val="Calibri"/>
        <family val="2"/>
        <scheme val="minor"/>
      </rPr>
      <t xml:space="preserve">Se realiza la programación de prácticas de laboratorio y se ejecutan de acuerdo con lo programado. </t>
    </r>
  </si>
  <si>
    <r>
      <rPr>
        <b/>
        <sz val="11"/>
        <color theme="1"/>
        <rFont val="Calibri"/>
        <family val="2"/>
        <scheme val="minor"/>
      </rPr>
      <t>Oportunidad de mejora</t>
    </r>
    <r>
      <rPr>
        <sz val="11"/>
        <color theme="1"/>
        <rFont val="Calibri"/>
        <family val="2"/>
        <scheme val="minor"/>
      </rPr>
      <t xml:space="preserve">: Promover los procesos de Investigación en la Facultad y en cada programa académico.
</t>
    </r>
    <r>
      <rPr>
        <b/>
        <sz val="11"/>
        <color theme="1"/>
        <rFont val="Calibri"/>
        <family val="2"/>
        <scheme val="minor"/>
      </rPr>
      <t xml:space="preserve">Acciones realizadas a la fecha:
</t>
    </r>
    <r>
      <rPr>
        <sz val="11"/>
        <color theme="1"/>
        <rFont val="Calibri"/>
        <family val="2"/>
        <scheme val="minor"/>
      </rPr>
      <t xml:space="preserve">- Las prácticas de Laboratorio se realizan en el nuevo edificio de Laboratorios de Ingenierías.
- Se realizan inversiones para continuar con el proceso de dotación de equipos e instrumentos de laboratorio según los planes de acción de cada programa. </t>
    </r>
  </si>
  <si>
    <r>
      <rPr>
        <b/>
        <sz val="11"/>
        <color theme="1"/>
        <rFont val="Calibri"/>
        <family val="2"/>
        <scheme val="minor"/>
      </rPr>
      <t>Oportunidad de mejora</t>
    </r>
    <r>
      <rPr>
        <sz val="11"/>
        <color theme="1"/>
        <rFont val="Calibri"/>
        <family val="2"/>
        <scheme val="minor"/>
      </rPr>
      <t xml:space="preserve">: Garantizar que los equipos e instrumentos sean los adecuados para los procesos de docencia, investigación y proyección social que se desarrollan desde los programas académicos.
</t>
    </r>
    <r>
      <rPr>
        <b/>
        <sz val="11"/>
        <color theme="1"/>
        <rFont val="Calibri"/>
        <family val="2"/>
        <scheme val="minor"/>
      </rPr>
      <t xml:space="preserve">Acciones realizadas a la fecha:  
- </t>
    </r>
    <r>
      <rPr>
        <sz val="11"/>
        <color theme="1"/>
        <rFont val="Calibri"/>
        <family val="2"/>
        <scheme val="minor"/>
      </rPr>
      <t xml:space="preserve">Se realiza el plan de matenimiento y calibración de los equipos de laboratorio que lo requieren. </t>
    </r>
  </si>
  <si>
    <r>
      <rPr>
        <b/>
        <sz val="11"/>
        <color theme="1"/>
        <rFont val="Calibri"/>
        <family val="2"/>
        <scheme val="minor"/>
      </rPr>
      <t>Oportunidad de mejora</t>
    </r>
    <r>
      <rPr>
        <sz val="11"/>
        <color theme="1"/>
        <rFont val="Calibri"/>
        <family val="2"/>
        <scheme val="minor"/>
      </rPr>
      <t xml:space="preserve">: Promover y garantizar el uso adecuado los equipos e instrumentos de laboratorio empleados en los procesos de docencia, investigación y proyección social. 
</t>
    </r>
    <r>
      <rPr>
        <b/>
        <sz val="11"/>
        <color theme="1"/>
        <rFont val="Calibri"/>
        <family val="2"/>
        <scheme val="minor"/>
      </rPr>
      <t>Acciones realizadas a la fecha:  
-</t>
    </r>
    <r>
      <rPr>
        <sz val="11"/>
        <color theme="1"/>
        <rFont val="Calibri"/>
        <family val="2"/>
        <scheme val="minor"/>
      </rPr>
      <t xml:space="preserve"> Se disponen de equipos e instrumentos de laboratorio según las necesidades de cada asignatura y dependiendo el número de estudiantes.</t>
    </r>
  </si>
  <si>
    <r>
      <rPr>
        <b/>
        <sz val="11"/>
        <color theme="1"/>
        <rFont val="Calibri"/>
        <family val="2"/>
        <scheme val="minor"/>
      </rPr>
      <t>Oportunidad de mejora</t>
    </r>
    <r>
      <rPr>
        <sz val="11"/>
        <color theme="1"/>
        <rFont val="Calibri"/>
        <family val="2"/>
        <scheme val="minor"/>
      </rPr>
      <t xml:space="preserve">: Garantizar la pertinencia y el uso adecuado de los equipos e instrumentos de laboratorio que se utilizan en  los procesos de docencia, investigación y proyección social.
</t>
    </r>
    <r>
      <rPr>
        <b/>
        <sz val="11"/>
        <color theme="1"/>
        <rFont val="Calibri"/>
        <family val="2"/>
        <scheme val="minor"/>
      </rPr>
      <t>Acciones realizadas a la fecha:  
-</t>
    </r>
    <r>
      <rPr>
        <sz val="11"/>
        <color theme="1"/>
        <rFont val="Calibri"/>
        <family val="2"/>
        <scheme val="minor"/>
      </rPr>
      <t xml:space="preserve"> Los equipos e instrumentos de laboratorio que se tienen son los apropiados y permiten el desarrollo de las prácticas.</t>
    </r>
  </si>
  <si>
    <r>
      <rPr>
        <b/>
        <sz val="11"/>
        <color theme="1"/>
        <rFont val="Calibri"/>
        <family val="2"/>
        <scheme val="minor"/>
      </rPr>
      <t>Oportunidad de mejora</t>
    </r>
    <r>
      <rPr>
        <sz val="11"/>
        <color theme="1"/>
        <rFont val="Calibri"/>
        <family val="2"/>
        <scheme val="minor"/>
      </rPr>
      <t xml:space="preserve">: Generar cutura de mejoramiento continuo de la calidad
</t>
    </r>
    <r>
      <rPr>
        <b/>
        <sz val="11"/>
        <color theme="1"/>
        <rFont val="Calibri"/>
        <family val="2"/>
        <scheme val="minor"/>
      </rPr>
      <t xml:space="preserve">Acciones realizadas a la fecha:  
</t>
    </r>
    <r>
      <rPr>
        <sz val="11"/>
        <color theme="1"/>
        <rFont val="Calibri"/>
        <family val="2"/>
        <scheme val="minor"/>
      </rPr>
      <t>Reuniones periódicas con docentes para generar estrategias de apoyo a estudiantes con el concurso de PPC
Programación de tutorías individuales y grupales 
Revisión, actualización y articulación de los microcurrículos</t>
    </r>
  </si>
  <si>
    <r>
      <rPr>
        <b/>
        <sz val="11"/>
        <color theme="1"/>
        <rFont val="Calibri"/>
        <family val="2"/>
        <scheme val="minor"/>
      </rPr>
      <t>Oportunidad de mejora</t>
    </r>
    <r>
      <rPr>
        <sz val="11"/>
        <color theme="1"/>
        <rFont val="Calibri"/>
        <family val="2"/>
        <scheme val="minor"/>
      </rPr>
      <t xml:space="preserve">: Fortalecer las herramientas pedagógicas disponibles que generen mayor adherencia de los estudiantes
</t>
    </r>
    <r>
      <rPr>
        <b/>
        <sz val="11"/>
        <color theme="1"/>
        <rFont val="Calibri"/>
        <family val="2"/>
        <scheme val="minor"/>
      </rPr>
      <t xml:space="preserve">Acciones realizadas a la fecha:  
</t>
    </r>
    <r>
      <rPr>
        <sz val="11"/>
        <color theme="1"/>
        <rFont val="Calibri"/>
        <family val="2"/>
        <scheme val="minor"/>
      </rPr>
      <t>Participación de los docentes en cursos de didáctica que les permitan reforzar sus competencias pedagógicas
Creación y mantenimiento de aulas virtuales
Uso combinado de metodologías presenciales y apoyadas por tecnologías de la información.</t>
    </r>
  </si>
  <si>
    <r>
      <rPr>
        <b/>
        <sz val="11"/>
        <color theme="1"/>
        <rFont val="Calibri"/>
        <family val="2"/>
        <scheme val="minor"/>
      </rPr>
      <t>Oportunidad de mejora</t>
    </r>
    <r>
      <rPr>
        <sz val="11"/>
        <color theme="1"/>
        <rFont val="Calibri"/>
        <family val="2"/>
        <scheme val="minor"/>
      </rPr>
      <t xml:space="preserve">: Fortalecer el uso de las aulas virtuales
</t>
    </r>
    <r>
      <rPr>
        <b/>
        <sz val="11"/>
        <color theme="1"/>
        <rFont val="Calibri"/>
        <family val="2"/>
        <scheme val="minor"/>
      </rPr>
      <t xml:space="preserve">Acciones realizadas a la fecha: 
</t>
    </r>
    <r>
      <rPr>
        <sz val="11"/>
        <color theme="1"/>
        <rFont val="Calibri"/>
        <family val="2"/>
        <scheme val="minor"/>
      </rPr>
      <t>Creación de aulas virtuales para las asignaturas que lo permitan
Uso de la virtualidad para realización de exámenes
Asignataura de informática que refuerza las competencias en ofimática</t>
    </r>
  </si>
  <si>
    <r>
      <rPr>
        <b/>
        <sz val="11"/>
        <color theme="1"/>
        <rFont val="Calibri"/>
        <family val="2"/>
        <scheme val="minor"/>
      </rPr>
      <t>Oportunidad de mejora</t>
    </r>
    <r>
      <rPr>
        <sz val="11"/>
        <color theme="1"/>
        <rFont val="Calibri"/>
        <family val="2"/>
        <scheme val="minor"/>
      </rPr>
      <t xml:space="preserve">: Fortalecer la formación avanzada de docentes
</t>
    </r>
    <r>
      <rPr>
        <b/>
        <sz val="11"/>
        <color theme="1"/>
        <rFont val="Calibri"/>
        <family val="2"/>
        <scheme val="minor"/>
      </rPr>
      <t xml:space="preserve">Acciones realizadas a la fecha:  </t>
    </r>
    <r>
      <rPr>
        <sz val="11"/>
        <color theme="1"/>
        <rFont val="Calibri"/>
        <family val="2"/>
        <scheme val="minor"/>
      </rPr>
      <t xml:space="preserve">
La facultad cuenta con más del 80% de docentes con formación de alto nivel
Se promueve la posibilidad de solicitar apoyo económico para quellos docentes que cumplan los requisitos para acceder a becas</t>
    </r>
  </si>
  <si>
    <r>
      <rPr>
        <b/>
        <sz val="11"/>
        <color theme="1"/>
        <rFont val="Calibri"/>
        <family val="2"/>
        <scheme val="minor"/>
      </rPr>
      <t>Oportunidad de mejora</t>
    </r>
    <r>
      <rPr>
        <sz val="11"/>
        <color theme="1"/>
        <rFont val="Calibri"/>
        <family val="2"/>
        <scheme val="minor"/>
      </rPr>
      <t xml:space="preserve">: Fortaelcer las competencias en el uso de tecnologías de la información y la comunicación en el aula.
</t>
    </r>
    <r>
      <rPr>
        <b/>
        <sz val="11"/>
        <color theme="1"/>
        <rFont val="Calibri"/>
        <family val="2"/>
        <scheme val="minor"/>
      </rPr>
      <t xml:space="preserve">Acciones realizadas a la fecha: 
</t>
    </r>
    <r>
      <rPr>
        <sz val="11"/>
        <color theme="1"/>
        <rFont val="Calibri"/>
        <family val="2"/>
        <scheme val="minor"/>
      </rPr>
      <t>Capacitación permanente en el uso de herramientas informáticas en el aula.
Uso de TEAMS para clases, archivo de documentos y medio de comunicación entre estudiantes y docentes</t>
    </r>
  </si>
  <si>
    <r>
      <rPr>
        <b/>
        <sz val="11"/>
        <color theme="1"/>
        <rFont val="Calibri"/>
        <family val="2"/>
        <scheme val="minor"/>
      </rPr>
      <t>Oportunidad de mejora</t>
    </r>
    <r>
      <rPr>
        <sz val="11"/>
        <color theme="1"/>
        <rFont val="Calibri"/>
        <family val="2"/>
        <scheme val="minor"/>
      </rPr>
      <t xml:space="preserve">: Contar con número suficiente de profesores dedicados a la docencia
</t>
    </r>
    <r>
      <rPr>
        <b/>
        <sz val="11"/>
        <color theme="1"/>
        <rFont val="Calibri"/>
        <family val="2"/>
        <scheme val="minor"/>
      </rPr>
      <t xml:space="preserve">Acciones realizadas a la fecha:  
</t>
    </r>
    <r>
      <rPr>
        <sz val="11"/>
        <color theme="1"/>
        <rFont val="Calibri"/>
        <family val="2"/>
        <scheme val="minor"/>
      </rPr>
      <t>Se cuenta con un número suficeinte de docentes</t>
    </r>
    <r>
      <rPr>
        <b/>
        <sz val="11"/>
        <color theme="1"/>
        <rFont val="Calibri"/>
        <family val="2"/>
        <scheme val="minor"/>
      </rPr>
      <t xml:space="preserve">
</t>
    </r>
    <r>
      <rPr>
        <sz val="11"/>
        <color theme="1"/>
        <rFont val="Calibri"/>
        <family val="2"/>
        <scheme val="minor"/>
      </rPr>
      <t>Al incrementar el numero de estudiantes se incrementa proporcionalmente el número de profesores.</t>
    </r>
  </si>
  <si>
    <r>
      <rPr>
        <b/>
        <sz val="11"/>
        <color theme="1"/>
        <rFont val="Calibri"/>
        <family val="2"/>
        <scheme val="minor"/>
      </rPr>
      <t>Oportunidad de mejora</t>
    </r>
    <r>
      <rPr>
        <sz val="11"/>
        <color theme="1"/>
        <rFont val="Calibri"/>
        <family val="2"/>
        <scheme val="minor"/>
      </rPr>
      <t xml:space="preserve">: Generar estrategias resultado de la evaluación que garanticen la calidad de los procesos académicos
</t>
    </r>
    <r>
      <rPr>
        <b/>
        <sz val="11"/>
        <color theme="1"/>
        <rFont val="Calibri"/>
        <family val="2"/>
        <scheme val="minor"/>
      </rPr>
      <t xml:space="preserve">Acciones realizadas a la fecha:  
</t>
    </r>
    <r>
      <rPr>
        <sz val="11"/>
        <color theme="1"/>
        <rFont val="Calibri"/>
        <family val="2"/>
        <scheme val="minor"/>
      </rPr>
      <t>Cumplimiento en los porcentajes de evaluación estudiantil
Análisis de resultado de la evalaución docente y definición de estrategias de mejora
Capacitación periódica en didáctica, docencia universitaria y otros cursos que ofrece la Escuela de formación docente.</t>
    </r>
  </si>
  <si>
    <r>
      <rPr>
        <b/>
        <sz val="11"/>
        <color theme="1"/>
        <rFont val="Calibri"/>
        <family val="2"/>
        <scheme val="minor"/>
      </rPr>
      <t>Oportunidad de mejora</t>
    </r>
    <r>
      <rPr>
        <sz val="11"/>
        <color theme="1"/>
        <rFont val="Calibri"/>
        <family val="2"/>
        <scheme val="minor"/>
      </rPr>
      <t xml:space="preserve">: Garantizar la pertinencia del currículum de los programas
</t>
    </r>
    <r>
      <rPr>
        <b/>
        <sz val="11"/>
        <color theme="1"/>
        <rFont val="Calibri"/>
        <family val="2"/>
        <scheme val="minor"/>
      </rPr>
      <t xml:space="preserve">Acciones realizadas a la fecha: 
</t>
    </r>
    <r>
      <rPr>
        <sz val="11"/>
        <color theme="1"/>
        <rFont val="Calibri"/>
        <family val="2"/>
        <scheme val="minor"/>
      </rPr>
      <t>Programas en proceso de autoevaluación con miras a renovación de registro calificado y acreditación.
Solicitud de etudios de impacto de Microbiología y Nutrición y dietética
Actualización de PEPS</t>
    </r>
  </si>
  <si>
    <r>
      <rPr>
        <b/>
        <sz val="11"/>
        <color theme="1"/>
        <rFont val="Calibri"/>
        <family val="2"/>
        <scheme val="minor"/>
      </rPr>
      <t>Oportunidad de mejora</t>
    </r>
    <r>
      <rPr>
        <sz val="11"/>
        <color theme="1"/>
        <rFont val="Calibri"/>
        <family val="2"/>
        <scheme val="minor"/>
      </rPr>
      <t xml:space="preserve">: Propender por el mejoramiento continuo de los laboratorios de la facultad
</t>
    </r>
    <r>
      <rPr>
        <b/>
        <sz val="11"/>
        <color theme="1"/>
        <rFont val="Calibri"/>
        <family val="2"/>
        <scheme val="minor"/>
      </rPr>
      <t xml:space="preserve">Acciones realizadas a la fecha:  
</t>
    </r>
    <r>
      <rPr>
        <sz val="11"/>
        <color theme="1"/>
        <rFont val="Calibri"/>
        <family val="2"/>
        <scheme val="minor"/>
      </rPr>
      <t>Proceso de evaluación con miras a acreditación de pruebas de laboratorio bajo la norma ISO 17025
Programación semestral de los laboratorios que cumplan con lo expresado en los microcurrículos</t>
    </r>
  </si>
  <si>
    <r>
      <rPr>
        <b/>
        <sz val="11"/>
        <color theme="1"/>
        <rFont val="Calibri"/>
        <family val="2"/>
        <scheme val="minor"/>
      </rPr>
      <t>Oportunidad de mejora</t>
    </r>
    <r>
      <rPr>
        <sz val="11"/>
        <color theme="1"/>
        <rFont val="Calibri"/>
        <family val="2"/>
        <scheme val="minor"/>
      </rPr>
      <t xml:space="preserve">:Fortalecer los procesos de Investigación de los programas de la facultad
</t>
    </r>
    <r>
      <rPr>
        <b/>
        <sz val="11"/>
        <color theme="1"/>
        <rFont val="Calibri"/>
        <family val="2"/>
        <scheme val="minor"/>
      </rPr>
      <t xml:space="preserve">Acciones realizadas a la fecha:
</t>
    </r>
    <r>
      <rPr>
        <sz val="11"/>
        <color theme="1"/>
        <rFont val="Calibri"/>
        <family val="2"/>
        <scheme val="minor"/>
      </rPr>
      <t>Laboratorio de investigación para el trabajo correspondiente a los proyectos de investigación
Adquisisición periódica de insumos y equipos para el desarrollo de la investigación
Creación y adaptación de laboratorios para la invetigación en diferentes áreas.</t>
    </r>
  </si>
  <si>
    <r>
      <rPr>
        <b/>
        <sz val="11"/>
        <color theme="1"/>
        <rFont val="Calibri"/>
        <family val="2"/>
        <scheme val="minor"/>
      </rPr>
      <t>Oportunidad de mejora</t>
    </r>
    <r>
      <rPr>
        <sz val="11"/>
        <color theme="1"/>
        <rFont val="Calibri"/>
        <family val="2"/>
        <scheme val="minor"/>
      </rPr>
      <t xml:space="preserve">: Realizar reposición de equipos obsoletos  o en mal estdo por otros actualizados,   de acuerdo con programa y resultado de las acciones de mantenimiento
</t>
    </r>
    <r>
      <rPr>
        <b/>
        <sz val="11"/>
        <color theme="1"/>
        <rFont val="Calibri"/>
        <family val="2"/>
        <scheme val="minor"/>
      </rPr>
      <t xml:space="preserve">Acciones realizadas a la fecha:  
</t>
    </r>
    <r>
      <rPr>
        <sz val="11"/>
        <color theme="1"/>
        <rFont val="Calibri"/>
        <family val="2"/>
        <scheme val="minor"/>
      </rPr>
      <t>Revisión y diagnóstico de estado de los equipos para determinar su obsolescencia
Solicitud de baja de equipos en desuso o en mal estado
Solicitud de adquisición de equipos actualizados de acuerdo con las necesidades de los programas</t>
    </r>
  </si>
  <si>
    <r>
      <rPr>
        <b/>
        <sz val="11"/>
        <color theme="1"/>
        <rFont val="Calibri"/>
        <family val="2"/>
        <scheme val="minor"/>
      </rPr>
      <t>Oportunidad de mejora</t>
    </r>
    <r>
      <rPr>
        <sz val="11"/>
        <color theme="1"/>
        <rFont val="Calibri"/>
        <family val="2"/>
        <scheme val="minor"/>
      </rPr>
      <t xml:space="preserve">: Garantizar el acceso programado y controlado a los labortorios de la facultad, según las necesidades de cada programa
</t>
    </r>
    <r>
      <rPr>
        <b/>
        <sz val="11"/>
        <color theme="1"/>
        <rFont val="Calibri"/>
        <family val="2"/>
        <scheme val="minor"/>
      </rPr>
      <t xml:space="preserve">Acciones realizadas a la fecha:  
</t>
    </r>
    <r>
      <rPr>
        <sz val="11"/>
        <color theme="1"/>
        <rFont val="Calibri"/>
        <family val="2"/>
        <scheme val="minor"/>
      </rPr>
      <t>Programación de uso de los laboratorios de la facultad 
Manejo de los equipos e insumos de acuerdo con las guías de laboratorio de las asignaturas
Registro de uso de los equipos quer permitan mantener el control y garanticen el adecuado manejo de los equipos</t>
    </r>
  </si>
  <si>
    <r>
      <rPr>
        <b/>
        <sz val="11"/>
        <color theme="1"/>
        <rFont val="Calibri"/>
        <family val="2"/>
        <scheme val="minor"/>
      </rPr>
      <t>Oportunidad de mejora</t>
    </r>
    <r>
      <rPr>
        <sz val="11"/>
        <color theme="1"/>
        <rFont val="Calibri"/>
        <family val="2"/>
        <scheme val="minor"/>
      </rPr>
      <t xml:space="preserve">: Fortalecer los laboratorios con equipos acorde a las necesidades de los programas
</t>
    </r>
    <r>
      <rPr>
        <b/>
        <sz val="11"/>
        <color theme="1"/>
        <rFont val="Calibri"/>
        <family val="2"/>
        <scheme val="minor"/>
      </rPr>
      <t xml:space="preserve">Acciones realizadas a la fecha:  
</t>
    </r>
    <r>
      <rPr>
        <sz val="11"/>
        <color theme="1"/>
        <rFont val="Calibri"/>
        <family val="2"/>
        <scheme val="minor"/>
      </rPr>
      <t>Se programa la adquisicicón de equipos para los laboratorios de la facultad
Se cuenta con mantenimiento preventivo y correctivo programado semestralmente</t>
    </r>
  </si>
  <si>
    <t xml:space="preserve"> FACULTAD DE INGENIERÍAS</t>
  </si>
  <si>
    <t>FACULTAD DE CIENCIAS DE LA SALUD EXACTAS Y NATURALES</t>
  </si>
  <si>
    <r>
      <rPr>
        <b/>
        <sz val="11"/>
        <color theme="1"/>
        <rFont val="Calibri"/>
        <family val="2"/>
        <scheme val="minor"/>
      </rPr>
      <t>Oportunidad de mejora</t>
    </r>
    <r>
      <rPr>
        <sz val="11"/>
        <color theme="1"/>
        <rFont val="Calibri"/>
        <family val="2"/>
        <scheme val="minor"/>
      </rPr>
      <t xml:space="preserve">: : Promover el proceso de cualificación y capacitación docente 
</t>
    </r>
    <r>
      <rPr>
        <b/>
        <sz val="11"/>
        <color theme="1"/>
        <rFont val="Calibri"/>
        <family val="2"/>
        <scheme val="minor"/>
      </rPr>
      <t xml:space="preserve">Acciones realizadas a la fecha:  </t>
    </r>
    <r>
      <rPr>
        <sz val="11"/>
        <color theme="1"/>
        <rFont val="Calibri"/>
        <family val="2"/>
        <scheme val="minor"/>
      </rPr>
      <t xml:space="preserve">En el primer semestre del año: Desarrollos y aplicaciones para la construccción de los Resultados de aprendizaje (RA) que fortalezcan los contenidos microcurriculares en contenidos, enfobues y bibliografía. </t>
    </r>
  </si>
  <si>
    <r>
      <rPr>
        <b/>
        <sz val="11"/>
        <color theme="1"/>
        <rFont val="Calibri"/>
        <family val="2"/>
        <scheme val="minor"/>
      </rPr>
      <t>Oportunidad de mejora</t>
    </r>
    <r>
      <rPr>
        <sz val="11"/>
        <color theme="1"/>
        <rFont val="Calibri"/>
        <family val="2"/>
        <scheme val="minor"/>
      </rPr>
      <t xml:space="preserve">::Capacitación docente en metodologías en clase y fuera de clase para el aprendizaje autónomo.
</t>
    </r>
    <r>
      <rPr>
        <b/>
        <sz val="11"/>
        <color theme="1"/>
        <rFont val="Calibri"/>
        <family val="2"/>
        <scheme val="minor"/>
      </rPr>
      <t xml:space="preserve">Acciones realizadas a la fecha:  </t>
    </r>
    <r>
      <rPr>
        <sz val="11"/>
        <color theme="1"/>
        <rFont val="Calibri"/>
        <family val="2"/>
        <scheme val="minor"/>
      </rPr>
      <t>En el primer semestre del año : Inscripción de docentes en cursos de capacitación de la Escuela Pedagógica de la Universidad, especialmente en la Diplomatura docente y apropiemos el PEI</t>
    </r>
  </si>
  <si>
    <r>
      <rPr>
        <b/>
        <sz val="11"/>
        <color theme="1"/>
        <rFont val="Calibri"/>
        <family val="2"/>
        <scheme val="minor"/>
      </rPr>
      <t>Oportunidad de mejora</t>
    </r>
    <r>
      <rPr>
        <sz val="11"/>
        <color theme="1"/>
        <rFont val="Calibri"/>
        <family val="2"/>
        <scheme val="minor"/>
      </rPr>
      <t xml:space="preserve">: Estrategia con los docentes para el uso intensivo de la plataformas tecnológicas y herramientas informáticas.
</t>
    </r>
    <r>
      <rPr>
        <b/>
        <sz val="11"/>
        <color theme="1"/>
        <rFont val="Calibri"/>
        <family val="2"/>
        <scheme val="minor"/>
      </rPr>
      <t xml:space="preserve">Acciones realizadas a la fecha:  </t>
    </r>
    <r>
      <rPr>
        <sz val="11"/>
        <color theme="1"/>
        <rFont val="Calibri"/>
        <family val="2"/>
        <scheme val="minor"/>
      </rPr>
      <t>En el primer semestre del año : La Decanatura viene coordinado con un docente (experto en u sos tecnológicos)  orientaciones y capacitaciónes en el uso de plataformas tecnológicas, en especial la E-Libre.</t>
    </r>
  </si>
  <si>
    <r>
      <rPr>
        <b/>
        <sz val="11"/>
        <color theme="1"/>
        <rFont val="Calibri"/>
        <family val="2"/>
        <scheme val="minor"/>
      </rPr>
      <t>Oportunidad de mejora</t>
    </r>
    <r>
      <rPr>
        <sz val="11"/>
        <color theme="1"/>
        <rFont val="Calibri"/>
        <family val="2"/>
        <scheme val="minor"/>
      </rPr>
      <t xml:space="preserve">:  Proyectar  en la  Facultad de Ciencias Económicas, más  docentes con formación Doctoral y Maestrías
</t>
    </r>
    <r>
      <rPr>
        <b/>
        <sz val="11"/>
        <color theme="1"/>
        <rFont val="Calibri"/>
        <family val="2"/>
        <scheme val="minor"/>
      </rPr>
      <t xml:space="preserve">Acciones realizadas a la fecha:  </t>
    </r>
    <r>
      <rPr>
        <sz val="11"/>
        <color theme="1"/>
        <rFont val="Calibri"/>
        <family val="2"/>
        <scheme val="minor"/>
      </rPr>
      <t>En el primer semestre del año : En la Facultad, tendrémos este año una nueva doctora y el año entrante se proyectan 2 doctores y un magister.</t>
    </r>
  </si>
  <si>
    <t xml:space="preserve">
</t>
  </si>
  <si>
    <r>
      <rPr>
        <b/>
        <sz val="11"/>
        <color theme="1"/>
        <rFont val="Calibri"/>
        <family val="2"/>
        <scheme val="minor"/>
      </rPr>
      <t>Oportunidad de mejora</t>
    </r>
    <r>
      <rPr>
        <sz val="11"/>
        <color theme="1"/>
        <rFont val="Calibri"/>
        <family val="2"/>
        <scheme val="minor"/>
      </rPr>
      <t xml:space="preserve">: Optimizar el ejercicio docente a través de los Núcleos comunes.
</t>
    </r>
    <r>
      <rPr>
        <b/>
        <sz val="11"/>
        <color theme="1"/>
        <rFont val="Calibri"/>
        <family val="2"/>
        <scheme val="minor"/>
      </rPr>
      <t xml:space="preserve">Acciones realizadas a la fecha:  </t>
    </r>
    <r>
      <rPr>
        <sz val="11"/>
        <color theme="1"/>
        <rFont val="Calibri"/>
        <family val="2"/>
        <scheme val="minor"/>
      </rPr>
      <t>En el primer semestre del año : La estructuración de los nuevos plaens de estudio de pregrado de la Facultad,  viene facilitando la fusión de asignaturas con base en los núcleos comunes para la asignación de la carga acedémica docente.</t>
    </r>
  </si>
  <si>
    <r>
      <rPr>
        <b/>
        <sz val="11"/>
        <color theme="1"/>
        <rFont val="Calibri"/>
        <family val="2"/>
        <scheme val="minor"/>
      </rPr>
      <t>Oportunidad de mejora</t>
    </r>
    <r>
      <rPr>
        <sz val="11"/>
        <color theme="1"/>
        <rFont val="Calibri"/>
        <family val="2"/>
        <scheme val="minor"/>
      </rPr>
      <t xml:space="preserve">:: Centrar importante atención en las observaciones generadas por los estudiantes a la Evaluación docente. 
</t>
    </r>
    <r>
      <rPr>
        <b/>
        <sz val="11"/>
        <color theme="1"/>
        <rFont val="Calibri"/>
        <family val="2"/>
        <scheme val="minor"/>
      </rPr>
      <t xml:space="preserve">Acciones realizadas a la fecha:  </t>
    </r>
    <r>
      <rPr>
        <sz val="11"/>
        <color theme="1"/>
        <rFont val="Calibri"/>
        <family val="2"/>
        <scheme val="minor"/>
      </rPr>
      <t xml:space="preserve">En el primer semestre del año: Se ha prestado importante atención a los comentarios de los estudaitnes, acerca de la actividad docente para coordinar con los docentes acciones de mejora, según las particularidades observadas  </t>
    </r>
  </si>
  <si>
    <r>
      <rPr>
        <b/>
        <sz val="11"/>
        <color theme="1"/>
        <rFont val="Calibri"/>
        <family val="2"/>
        <scheme val="minor"/>
      </rPr>
      <t>Oportunidad de mejora</t>
    </r>
    <r>
      <rPr>
        <sz val="11"/>
        <color theme="1"/>
        <rFont val="Calibri"/>
        <family val="2"/>
        <scheme val="minor"/>
      </rPr>
      <t xml:space="preserve">: Revisar, actjualizar y mejorar los PEP del programa, el Pergil de Egraso y  los RA del programa 
</t>
    </r>
    <r>
      <rPr>
        <b/>
        <sz val="11"/>
        <color theme="1"/>
        <rFont val="Calibri"/>
        <family val="2"/>
        <scheme val="minor"/>
      </rPr>
      <t xml:space="preserve">Acciones realizadas a la fecha:  </t>
    </r>
    <r>
      <rPr>
        <sz val="11"/>
        <color theme="1"/>
        <rFont val="Calibri"/>
        <family val="2"/>
        <scheme val="minor"/>
      </rPr>
      <t>En el primer semestre del año : Consolidación de los Periles de egreso y los RA de cada programa.</t>
    </r>
  </si>
  <si>
    <t>FACULTAD DE CIENCIAS ECONOMICAS, ADMINISTRATIVAS Y CONTABLES</t>
  </si>
  <si>
    <r>
      <rPr>
        <b/>
        <sz val="11"/>
        <color theme="1"/>
        <rFont val="Calibri"/>
        <family val="2"/>
        <scheme val="minor"/>
      </rPr>
      <t>Oportunidad de mejora</t>
    </r>
    <r>
      <rPr>
        <sz val="11"/>
        <color theme="1"/>
        <rFont val="Calibri"/>
        <family val="2"/>
        <scheme val="minor"/>
      </rPr>
      <t xml:space="preserve">: Estrategia con los docentes para el uso intensivo de la plataformas tecnológicas y herramientas informáticas.
</t>
    </r>
    <r>
      <rPr>
        <b/>
        <sz val="11"/>
        <color theme="1"/>
        <rFont val="Calibri"/>
        <family val="2"/>
        <scheme val="minor"/>
      </rPr>
      <t>Acciones realizadas a la fecha</t>
    </r>
    <r>
      <rPr>
        <sz val="11"/>
        <color theme="1"/>
        <rFont val="Calibri"/>
        <family val="2"/>
        <scheme val="minor"/>
      </rPr>
      <t xml:space="preserve">:  En el primer semestre del año : La Decanatura viene coordinando con un docente (experto en u sos tecnológicos)  orientaciones y capacitaciónes en el uso de plataformas tecnológicas, en especial la E-Libre.Oportunidad de mejora: </t>
    </r>
  </si>
  <si>
    <t xml:space="preserve">
</t>
  </si>
  <si>
    <t xml:space="preserve">
</t>
  </si>
  <si>
    <t xml:space="preserve">
</t>
  </si>
  <si>
    <r>
      <rPr>
        <b/>
        <sz val="11"/>
        <color theme="1"/>
        <rFont val="Calibri"/>
        <family val="2"/>
        <scheme val="minor"/>
      </rPr>
      <t xml:space="preserve">Oportunidad de mejora:  </t>
    </r>
    <r>
      <rPr>
        <sz val="11"/>
        <color theme="1"/>
        <rFont val="Calibri"/>
        <family val="2"/>
        <scheme val="minor"/>
      </rPr>
      <t xml:space="preserve">Continuar   verificando a través de los líderes funcionales el correcto funcionamiento de las actualizaciones que se realizan desde la sede principal a los sistemas de información, lo cual brinda mayor efectividad a los procesos (académicos, financieros, Gestión humana, sistema de gestión de calidad, entre otros)
</t>
    </r>
    <r>
      <rPr>
        <b/>
        <sz val="11"/>
        <color theme="1"/>
        <rFont val="Calibri"/>
        <family val="2"/>
        <scheme val="minor"/>
      </rPr>
      <t>Acciones realizadas a la fecha:</t>
    </r>
    <r>
      <rPr>
        <sz val="11"/>
        <color theme="1"/>
        <rFont val="Calibri"/>
        <family val="2"/>
        <scheme val="minor"/>
      </rPr>
      <t xml:space="preserve">
Durante el primer semestre del 2022, se han realizado 2 actualizaciones desde la sede principal que han brindado mayor agilidad en procedimientos realizados en las áreas académicas y administrativas. 
</t>
    </r>
  </si>
  <si>
    <r>
      <rPr>
        <b/>
        <sz val="11"/>
        <color theme="1"/>
        <rFont val="Calibri"/>
        <family val="2"/>
        <scheme val="minor"/>
      </rPr>
      <t>Oportunidad de mejora</t>
    </r>
    <r>
      <rPr>
        <sz val="11"/>
        <color theme="1"/>
        <rFont val="Calibri"/>
        <family val="2"/>
        <scheme val="minor"/>
      </rPr>
      <t xml:space="preserve">: Continuar creando los correos electrónicos institucionales a  estudiantes, docentes y administrativos con el fin de garantizar una efectiva comunicación con los estamentos de la universidad, igualmente sensibilizar permanentemente a los usuarios para el buen uso y manejo del correo.
</t>
    </r>
    <r>
      <rPr>
        <b/>
        <sz val="11"/>
        <color theme="1"/>
        <rFont val="Calibri"/>
        <family val="2"/>
        <scheme val="minor"/>
      </rPr>
      <t xml:space="preserve">Acciones realizadas a la fecha:  </t>
    </r>
    <r>
      <rPr>
        <sz val="11"/>
        <color theme="1"/>
        <rFont val="Calibri"/>
        <family val="2"/>
        <scheme val="minor"/>
      </rPr>
      <t>En el primer semestre del año se crearon 1.008 cuentas de  correos electrónicos , dando instrucción a todos los usuarios de la importancia de la utilización del correo institucional para todas las comunicaciones que se generen tanto internas como externas.</t>
    </r>
  </si>
  <si>
    <r>
      <rPr>
        <b/>
        <sz val="11"/>
        <color theme="1"/>
        <rFont val="Calibri"/>
        <family val="2"/>
        <scheme val="minor"/>
      </rPr>
      <t>Oportunidad de mejora:</t>
    </r>
    <r>
      <rPr>
        <sz val="11"/>
        <color theme="1"/>
        <rFont val="Calibri"/>
        <family val="2"/>
        <scheme val="minor"/>
      </rPr>
      <t xml:space="preserve"> Continuar actualizando la página web que tiene el diseño institucional a nivel nacional, con la información que brindan los líderes de proceso de cada micrositio.
</t>
    </r>
    <r>
      <rPr>
        <b/>
        <sz val="11"/>
        <color theme="1"/>
        <rFont val="Calibri"/>
        <family val="2"/>
        <scheme val="minor"/>
      </rPr>
      <t>Acciones realizadas a la fecha</t>
    </r>
    <r>
      <rPr>
        <sz val="11"/>
        <color theme="1"/>
        <rFont val="Calibri"/>
        <family val="2"/>
        <scheme val="minor"/>
      </rPr>
      <t>:  Durante el primer semestre del año se le han realizado las siguientes mejoras a la página web:
* Creación del espacio del micrositio de la ORI de una galería de noticias, boletín y convocatorias
* Creación de una galeria en el micrositio de promoción y mercadeo de los eventos realizados 
* Adecuación en la página de inicio sobre ampliación de información de los siguientes temas a través de botones de ayuda:  Información de pregrados y posgrados, créditos, descuentos y beneficios y generación E</t>
    </r>
  </si>
  <si>
    <r>
      <rPr>
        <b/>
        <sz val="11"/>
        <color theme="1"/>
        <rFont val="Calibri"/>
        <family val="2"/>
        <scheme val="minor"/>
      </rPr>
      <t>Oportunidad de mejora:</t>
    </r>
    <r>
      <rPr>
        <sz val="11"/>
        <color theme="1"/>
        <rFont val="Calibri"/>
        <family val="2"/>
        <scheme val="minor"/>
      </rPr>
      <t xml:space="preserve"> Continuar utilizando, capacitando  y verificando el correcto uso de las TICS que son herramientas tecnológicas apropiadas para la interacción de estudiantes y docentes 
</t>
    </r>
    <r>
      <rPr>
        <b/>
        <sz val="11"/>
        <color theme="1"/>
        <rFont val="Calibri"/>
        <family val="2"/>
        <scheme val="minor"/>
      </rPr>
      <t>Acciones realizadas a la fecha</t>
    </r>
    <r>
      <rPr>
        <sz val="11"/>
        <color theme="1"/>
        <rFont val="Calibri"/>
        <family val="2"/>
        <scheme val="minor"/>
      </rPr>
      <t xml:space="preserve">:  Durante el primer semestre de 2022 se realizaron las siguientes capacitaciones a estudiantes y docentes para lograr una correcta utilización de las TICS:
*  Capacitación del registro y seguimiento a prácticas empresariales y profesionales en el kawak
*  Capacitación a docentes asignados para realizar entrevistas de programas de pregrado en kawak
* En algunos casos se continúa utilizando microsoft teams en la academia y en la adminstración
* Uso de la plataforma E-Libre como herramienta de apoyo a la presencialidad
</t>
    </r>
  </si>
  <si>
    <r>
      <rPr>
        <b/>
        <sz val="11"/>
        <color theme="1"/>
        <rFont val="Calibri"/>
        <family val="2"/>
        <scheme val="minor"/>
      </rPr>
      <t>Oportunidad de mejora</t>
    </r>
    <r>
      <rPr>
        <sz val="11"/>
        <color theme="1"/>
        <rFont val="Calibri"/>
        <family val="2"/>
        <scheme val="minor"/>
      </rPr>
      <t xml:space="preserve">: Continuar capacitando para la implementación de aulas virtuales, microsoft teams.
</t>
    </r>
    <r>
      <rPr>
        <b/>
        <sz val="11"/>
        <color theme="1"/>
        <rFont val="Calibri"/>
        <family val="2"/>
        <scheme val="minor"/>
      </rPr>
      <t xml:space="preserve">
Acciones realizadas a la fecha</t>
    </r>
    <r>
      <rPr>
        <sz val="11"/>
        <color theme="1"/>
        <rFont val="Calibri"/>
        <family val="2"/>
        <scheme val="minor"/>
      </rPr>
      <t>:  Durante el primer semestre de 2022 se volvió a la presencialidad y se tienen 226 aulas virtuales creadas, se continúa con los apoyos de microsoft teams, zoom (video conferencias)</t>
    </r>
  </si>
  <si>
    <t>FACULTAD DE DERECHO CIENCIAS POLÍTICAS Y SOCIALES</t>
  </si>
  <si>
    <r>
      <rPr>
        <b/>
        <sz val="11"/>
        <color theme="1"/>
        <rFont val="Calibri"/>
        <family val="2"/>
        <scheme val="minor"/>
      </rPr>
      <t>Oportunidad de mejora</t>
    </r>
    <r>
      <rPr>
        <sz val="11"/>
        <color theme="1"/>
        <rFont val="Calibri"/>
        <family val="2"/>
        <scheme val="minor"/>
      </rPr>
      <t xml:space="preserve">: Generar procesos de revisión de los factores de calidad académica para el programa acreditado en alta calidad. 
</t>
    </r>
    <r>
      <rPr>
        <b/>
        <sz val="11"/>
        <color theme="1"/>
        <rFont val="Calibri"/>
        <family val="2"/>
        <scheme val="minor"/>
      </rPr>
      <t xml:space="preserve">Acciones realizadas a la fecha:  </t>
    </r>
    <r>
      <rPr>
        <sz val="11"/>
        <color theme="1"/>
        <rFont val="Calibri"/>
        <family val="2"/>
        <scheme val="minor"/>
      </rPr>
      <t xml:space="preserve">En el primer semestre del año se llevaron a cabo los procesos de revisión de resultados de aprendizaje para el plan de estudios semestralizado del programa de Derecho. </t>
    </r>
  </si>
  <si>
    <r>
      <rPr>
        <b/>
        <sz val="11"/>
        <color theme="1"/>
        <rFont val="Calibri"/>
        <family val="2"/>
        <scheme val="minor"/>
      </rPr>
      <t>Oportunidad de mejora</t>
    </r>
    <r>
      <rPr>
        <sz val="11"/>
        <color theme="1"/>
        <rFont val="Calibri"/>
        <family val="2"/>
        <scheme val="minor"/>
      </rPr>
      <t xml:space="preserve">: Proponer espacios de capacitación desde la didáctica en el desarrollo de la práctica pedagógica entre los docentes de la facultad. 
</t>
    </r>
    <r>
      <rPr>
        <b/>
        <sz val="11"/>
        <color theme="1"/>
        <rFont val="Calibri"/>
        <family val="2"/>
        <scheme val="minor"/>
      </rPr>
      <t xml:space="preserve">Acciones realizadas a la fecha:  </t>
    </r>
    <r>
      <rPr>
        <sz val="11"/>
        <color theme="1"/>
        <rFont val="Calibri"/>
        <family val="2"/>
        <scheme val="minor"/>
      </rPr>
      <t xml:space="preserve">En el primer semestre del año se realizaron procesos de capacitación al personal docente desde los resultados de aprendizaje y las ofertas de la Escuela de Formación Docente. </t>
    </r>
  </si>
  <si>
    <r>
      <rPr>
        <b/>
        <sz val="11"/>
        <color theme="1"/>
        <rFont val="Calibri"/>
        <family val="2"/>
        <scheme val="minor"/>
      </rPr>
      <t>Oportunidad de mejora</t>
    </r>
    <r>
      <rPr>
        <sz val="11"/>
        <color theme="1"/>
        <rFont val="Calibri"/>
        <family val="2"/>
        <scheme val="minor"/>
      </rPr>
      <t xml:space="preserve">: promover el uso de las plataformas virtuales de E-Libre para el desarrollo del apoyo a la presencialidad en las diferentes asignaturas. 
</t>
    </r>
    <r>
      <rPr>
        <b/>
        <sz val="11"/>
        <color theme="1"/>
        <rFont val="Calibri"/>
        <family val="2"/>
        <scheme val="minor"/>
      </rPr>
      <t xml:space="preserve">Acciones realizadas a la fecha:  </t>
    </r>
    <r>
      <rPr>
        <sz val="11"/>
        <color theme="1"/>
        <rFont val="Calibri"/>
        <family val="2"/>
        <scheme val="minor"/>
      </rPr>
      <t xml:space="preserve">En el primer semestre del año, se promovió el uso de aula E-Libre y el manejo de Microsoft Teams como apoyo a la presencialidad. </t>
    </r>
  </si>
  <si>
    <r>
      <rPr>
        <b/>
        <sz val="11"/>
        <color theme="1"/>
        <rFont val="Calibri"/>
        <family val="2"/>
        <scheme val="minor"/>
      </rPr>
      <t>Oportunidad de mejora</t>
    </r>
    <r>
      <rPr>
        <sz val="11"/>
        <color theme="1"/>
        <rFont val="Calibri"/>
        <family val="2"/>
        <scheme val="minor"/>
      </rPr>
      <t xml:space="preserve">: Fomentar la promoción de cursos de actualización en temas de soporte pedagógico y resultados de aprendizaje. 
</t>
    </r>
    <r>
      <rPr>
        <b/>
        <sz val="11"/>
        <color theme="1"/>
        <rFont val="Calibri"/>
        <family val="2"/>
        <scheme val="minor"/>
      </rPr>
      <t xml:space="preserve">Acciones realizadas a la fecha:  </t>
    </r>
    <r>
      <rPr>
        <sz val="11"/>
        <color theme="1"/>
        <rFont val="Calibri"/>
        <family val="2"/>
        <scheme val="minor"/>
      </rPr>
      <t xml:space="preserve">En el período de receso intersemestral se llevaron a cabo los procesos de reinducción docente, capacitación en VBG diversidad e inclusión y resultados de aprendizaje. de igula forma, la oferta de capacitación docente de la Escuela de Formación Docente. </t>
    </r>
  </si>
  <si>
    <r>
      <rPr>
        <b/>
        <sz val="11"/>
        <color theme="1"/>
        <rFont val="Calibri"/>
        <family val="2"/>
        <scheme val="minor"/>
      </rPr>
      <t>Oportunidad de mejora:</t>
    </r>
    <r>
      <rPr>
        <sz val="11"/>
        <color theme="1"/>
        <rFont val="Calibri"/>
        <family val="2"/>
        <scheme val="minor"/>
      </rPr>
      <t xml:space="preserve">  Identificar situaciones problemicas  en prácticas (CEIDEUL y  formular acciones de mejora 
</t>
    </r>
    <r>
      <rPr>
        <b/>
        <sz val="11"/>
        <color theme="1"/>
        <rFont val="Calibri"/>
        <family val="2"/>
        <scheme val="minor"/>
      </rPr>
      <t xml:space="preserve">Acciones realizadas a la fecha:  </t>
    </r>
    <r>
      <rPr>
        <sz val="11"/>
        <color theme="1"/>
        <rFont val="Calibri"/>
        <family val="2"/>
        <scheme val="minor"/>
      </rPr>
      <t xml:space="preserve">
Desde la Coordinación de prácticas (CEIDEUL) se identificaron situaciones problémicas y se formularon las acciones de mejora las cuales están en proceso de implementación por parte del Coordinador Académico y Extensión CEIDEUL. 
</t>
    </r>
  </si>
  <si>
    <r>
      <rPr>
        <b/>
        <sz val="11"/>
        <color theme="1"/>
        <rFont val="Calibri"/>
        <family val="2"/>
        <scheme val="minor"/>
      </rPr>
      <t>Oportunidad de mejora:</t>
    </r>
    <r>
      <rPr>
        <sz val="11"/>
        <color theme="1"/>
        <rFont val="Calibri"/>
        <family val="2"/>
        <scheme val="minor"/>
      </rPr>
      <t xml:space="preserve"> Revisar a través de los comités la pertinencia de los proyectos y activides a desarrollar
</t>
    </r>
    <r>
      <rPr>
        <b/>
        <sz val="11"/>
        <color theme="1"/>
        <rFont val="Calibri"/>
        <family val="2"/>
        <scheme val="minor"/>
      </rPr>
      <t xml:space="preserve">Acciones realizadas a la fecha: </t>
    </r>
    <r>
      <rPr>
        <sz val="11"/>
        <color theme="1"/>
        <rFont val="Calibri"/>
        <family val="2"/>
        <scheme val="minor"/>
      </rPr>
      <t xml:space="preserve"> Desde la Dirección de Proyección Social conjuntamente con los Decanos y Director Seccional de Investigaciones se revisa la pertinencia de los programas o proyectos a ejecutar en Proyección Social, donde participan docentes líderes de Proyección Social y estudiantes de prácticas, todo lo anterior enmarcado en los Comités Técnicos de Facultad y Comité Seccional de Proyección Social y Educación Continuada.</t>
    </r>
  </si>
  <si>
    <r>
      <rPr>
        <b/>
        <sz val="11"/>
        <color theme="1"/>
        <rFont val="Calibri"/>
        <family val="2"/>
        <scheme val="minor"/>
      </rPr>
      <t xml:space="preserve">Oportunidad de mejora: </t>
    </r>
    <r>
      <rPr>
        <sz val="11"/>
        <color theme="1"/>
        <rFont val="Calibri"/>
        <family val="2"/>
        <scheme val="minor"/>
      </rPr>
      <t xml:space="preserve"> Realizar la ejecución de las actividades de cada una de las áreas de bienestar de manera presencial, de acuerdo a la disposición gubernamental del regreso a la presencialidad.
</t>
    </r>
    <r>
      <rPr>
        <b/>
        <sz val="11"/>
        <color theme="1"/>
        <rFont val="Calibri"/>
        <family val="2"/>
        <scheme val="minor"/>
      </rPr>
      <t xml:space="preserve">Seguimiento:  </t>
    </r>
    <r>
      <rPr>
        <sz val="11"/>
        <color theme="1"/>
        <rFont val="Calibri"/>
        <family val="2"/>
        <scheme val="minor"/>
      </rPr>
      <t xml:space="preserve">
Con el regreso de los estudiantes a la presencialidad, se han realizado las actividades de cada una de las áreas de bienestar de manera presencial, lo que ha impactado positivamente en la percepción y satisfacción en la comunidad.</t>
    </r>
  </si>
  <si>
    <r>
      <rPr>
        <b/>
        <sz val="11"/>
        <color theme="1"/>
        <rFont val="Calibri"/>
        <family val="2"/>
        <scheme val="minor"/>
      </rPr>
      <t>Oportunidad de mejora:</t>
    </r>
    <r>
      <rPr>
        <sz val="11"/>
        <color theme="1"/>
        <rFont val="Calibri"/>
        <family val="2"/>
        <scheme val="minor"/>
      </rPr>
      <t xml:space="preserve"> Concertar entre las áreas de desarrollo humano y permanencia realizar acciones de descongestión para prestar un servicio oportuno de intervención Psicológica en todos los frentes ya sea de tipo clinico o académico.
</t>
    </r>
    <r>
      <rPr>
        <b/>
        <sz val="11"/>
        <color theme="1"/>
        <rFont val="Calibri"/>
        <family val="2"/>
        <scheme val="minor"/>
      </rPr>
      <t xml:space="preserve">
Seguimiento: </t>
    </r>
    <r>
      <rPr>
        <sz val="11"/>
        <color theme="1"/>
        <rFont val="Calibri"/>
        <family val="2"/>
        <scheme val="minor"/>
      </rPr>
      <t xml:space="preserve"> 
El equipo de Desarrollo Humano y el programa de permanencia, se encuentran trabajando por la atención prioritaria y oportuna con el fin de generar una descongestión y una mejor percepción por parte de los usuarios.</t>
    </r>
  </si>
  <si>
    <r>
      <rPr>
        <b/>
        <sz val="11"/>
        <color theme="1"/>
        <rFont val="Calibri"/>
        <family val="2"/>
        <scheme val="minor"/>
      </rPr>
      <t xml:space="preserve">Oportunidd de Mejora: </t>
    </r>
    <r>
      <rPr>
        <sz val="11"/>
        <color theme="1"/>
        <rFont val="Calibri"/>
        <family val="2"/>
        <scheme val="minor"/>
      </rPr>
      <t xml:space="preserve"> Actualizar permanente el microsito de la ORI y brindar acompañamiento a los docentes y estudiantes que requieran información para movilidad. Igualmente se presta apoyo en el desarrollo de los trámites a nivel interno y externo para consolidar la movilidad virtual o presencial .
</t>
    </r>
    <r>
      <rPr>
        <b/>
        <sz val="11"/>
        <color theme="1"/>
        <rFont val="Calibri"/>
        <family val="2"/>
        <scheme val="minor"/>
      </rPr>
      <t xml:space="preserve">Seguimiento:  </t>
    </r>
    <r>
      <rPr>
        <sz val="11"/>
        <color theme="1"/>
        <rFont val="Calibri"/>
        <family val="2"/>
        <scheme val="minor"/>
      </rPr>
      <t xml:space="preserve">
Se actualiza  permanente el microsito de la ORI y se  brinda acompañamiento a los docentes y estudiantes que requieren información para movilidad. Igualmente se presta apoyo en el desarrollo de los trámites a nivel interno y externo para consolidar la movilidad virtual o presencial . </t>
    </r>
  </si>
  <si>
    <r>
      <rPr>
        <b/>
        <sz val="11"/>
        <color theme="1"/>
        <rFont val="Calibri"/>
        <family val="2"/>
        <scheme val="minor"/>
      </rPr>
      <t>Oportunidades de mejora:</t>
    </r>
    <r>
      <rPr>
        <sz val="11"/>
        <color theme="1"/>
        <rFont val="Calibri"/>
        <family val="2"/>
        <scheme val="minor"/>
      </rPr>
      <t xml:space="preserve">  Los testimonios de los participates en la movilidad 20221 promocionados en la página noticias ORI registra el impacto positivo que tiene la movilidad a nivel profesional y personal.
</t>
    </r>
    <r>
      <rPr>
        <b/>
        <sz val="11"/>
        <color theme="1"/>
        <rFont val="Calibri"/>
        <family val="2"/>
        <scheme val="minor"/>
      </rPr>
      <t>Seguimiento:</t>
    </r>
    <r>
      <rPr>
        <sz val="11"/>
        <color theme="1"/>
        <rFont val="Calibri"/>
        <family val="2"/>
        <scheme val="minor"/>
      </rPr>
      <t xml:space="preserve"> 
Se publican los testimonios de los participates en la movilidad 20221 promocionados en la página noticias ORI registra el impacto positivo que tiene la movilidad a nivel profesional y personal se consulta en https://www.unilibre.edu.co/pereira/index.php/noticias-ori</t>
    </r>
  </si>
  <si>
    <r>
      <rPr>
        <b/>
        <sz val="8"/>
        <rFont val="Calibri"/>
        <family val="2"/>
        <scheme val="minor"/>
      </rPr>
      <t>Oportunidad de mejora:</t>
    </r>
    <r>
      <rPr>
        <sz val="8"/>
        <rFont val="Calibri"/>
        <family val="2"/>
        <scheme val="minor"/>
      </rPr>
      <t xml:space="preserve">  Suscripción de los servicios virtuales en publicaciones digitales en todas las áreas del conocimiento, entre ellas Jstor con 1056 colecciones abiertas. Al igual que las bases de datos cuentan con material en publicaciones seriadas y digitales de acuerdo al informe nacional en recursos virtuales contamos con 33.320 publicaciones académicas digitales.
</t>
    </r>
    <r>
      <rPr>
        <b/>
        <sz val="8"/>
        <rFont val="Calibri"/>
        <family val="2"/>
        <scheme val="minor"/>
      </rPr>
      <t xml:space="preserve">
Seguimiento: </t>
    </r>
    <r>
      <rPr>
        <sz val="8"/>
        <rFont val="Calibri"/>
        <family val="2"/>
        <scheme val="minor"/>
      </rPr>
      <t xml:space="preserve">Se realizó suscripción de los servicios virtuales en publicaciones digitales en todas las áreas del conocimiento, entre ellas Jstor con 1056 colecciones abiertas. Al igual que las bases de datos cuentan con material en publicaciones seriadas y digitales de acuerdo al informe nacional en recursos virtuales contamos con 33.320 publicaciones académicas digitales. </t>
    </r>
  </si>
  <si>
    <r>
      <rPr>
        <b/>
        <sz val="8"/>
        <rFont val="Calibri"/>
        <family val="2"/>
        <scheme val="minor"/>
      </rPr>
      <t>Oportunidad de mejora</t>
    </r>
    <r>
      <rPr>
        <sz val="8"/>
        <rFont val="Calibri"/>
        <family val="2"/>
        <scheme val="minor"/>
      </rPr>
      <t xml:space="preserve">: Suscripción de manera digital de recursos bibliográficos en publicaciones académicas, teniendo en cuenta que desde la época de pandemia (2020, 2021) no se dio la compra de material físico bibliográfico para los programas académicos,  entre ellos: Pearson, Cengage, Mcgrawhill,  Ecoe ediciones, DMS, Ovid, Dynamed.
</t>
    </r>
    <r>
      <rPr>
        <b/>
        <sz val="8"/>
        <rFont val="Calibri"/>
        <family val="2"/>
        <scheme val="minor"/>
      </rPr>
      <t xml:space="preserve">Seguimiento:  </t>
    </r>
    <r>
      <rPr>
        <sz val="8"/>
        <rFont val="Calibri"/>
        <family val="2"/>
        <scheme val="minor"/>
      </rPr>
      <t xml:space="preserve">Se realizó suscripción de manera digital de recursos bibliográficos en publicaciones académicas, teniendo en cuenta que desde la época de pandemia (2020, 2021) no se dio la compra de material físico bibliográfico para los programas académicos, entre ellos: Pearson, Cengage, Mcgrawhill, Ecoe ediciones, DMS, Ovid, Dynamed. </t>
    </r>
  </si>
  <si>
    <r>
      <rPr>
        <b/>
        <sz val="8"/>
        <rFont val="Calibri"/>
        <family val="2"/>
        <scheme val="minor"/>
      </rPr>
      <t>Oportunidad de mejora:</t>
    </r>
    <r>
      <rPr>
        <sz val="8"/>
        <rFont val="Calibri"/>
        <family val="2"/>
        <scheme val="minor"/>
      </rPr>
      <t xml:space="preserve"> Retomar la difusión de los recursos virtuales (correos masivos, separadores, souvenirs) para mayor apropiación de los servicios de manera permanente, con el objetivo de dar a conocer los nuevos servicios como el descubridor que integra bases de datos, catálogo en línea y publicaciones virtuales, inducciones y capacitaciones.
</t>
    </r>
    <r>
      <rPr>
        <b/>
        <sz val="8"/>
        <rFont val="Calibri"/>
        <family val="2"/>
        <scheme val="minor"/>
      </rPr>
      <t>Seguimiento:</t>
    </r>
    <r>
      <rPr>
        <sz val="8"/>
        <rFont val="Calibri"/>
        <family val="2"/>
        <scheme val="minor"/>
      </rPr>
      <t xml:space="preserve">  Se retoma de manera permanente la difusión de los recursos virtuales (correos masivos, separadores, souvenirs) para mayor apropiación de los servicios de manera permanente, con el objetivo de dar a conocer los nuevos servicios como el descubridor que integra bases de datos, catálogo en línea y publicaciones virtuales, inducciones y capacitaciones.</t>
    </r>
  </si>
  <si>
    <r>
      <rPr>
        <b/>
        <sz val="11"/>
        <color theme="1"/>
        <rFont val="Calibri"/>
        <family val="2"/>
        <scheme val="minor"/>
      </rPr>
      <t>Oportunidad de mejora</t>
    </r>
    <r>
      <rPr>
        <sz val="11"/>
        <color theme="1"/>
        <rFont val="Calibri"/>
        <family val="2"/>
        <scheme val="minor"/>
      </rPr>
      <t xml:space="preserve">:  
1. Realizar visita a cada salón (saloneo) con el fin de hacer divulgación de las opciones de financiamiento para matrícula
2.  Continuar con la difusión en la página web,  correos masivos y redes sociales de la universidad
</t>
    </r>
    <r>
      <rPr>
        <b/>
        <sz val="11"/>
        <color theme="1"/>
        <rFont val="Calibri"/>
        <family val="2"/>
        <scheme val="minor"/>
      </rPr>
      <t xml:space="preserve">Segumiento:  </t>
    </r>
    <r>
      <rPr>
        <sz val="11"/>
        <color theme="1"/>
        <rFont val="Calibri"/>
        <family val="2"/>
        <scheme val="minor"/>
      </rPr>
      <t xml:space="preserve">
En cada inicio de períodos académicos se actualiza la información pertinente a las opciones de crédito y se envía la información para actualización de sus créditos directos y con el ICETEX, durante los meses de octubre y noviembre se realizó  visita a los salones para dar información.   
A los aspirantes que han realizado su inscripción se les envía correo electrónico todas las opciones de financiación de matrícula a las que puden acceder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</si>
</sst>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sz val="11"/>
      <name val="Calibri"/>
      <family val="2"/>
      <scheme val="minor"/>
    </font>
    <font>
      <b/>
      <sz val="11"/>
      <name val="Calibri"/>
      <family val="2"/>
      <scheme val="minor"/>
    </font>
    <font>
      <sz val="11"/>
      <color rgb="FF000000"/>
      <name val="Segoe UI"/>
      <family val="2"/>
    </font>
    <font>
      <sz val="11"/>
      <color theme="1"/>
      <name val="Calibri"/>
      <family val="2"/>
    </font>
    <font>
      <b/>
      <sz val="22"/>
      <color theme="1"/>
      <name val="Calibri"/>
      <family val="2"/>
      <scheme val="minor"/>
    </font>
    <font>
      <sz val="11"/>
      <color rgb="FFFF0000"/>
      <name val="Calibri"/>
      <family val="2"/>
      <scheme val="minor"/>
    </font>
    <font>
      <b/>
      <sz val="11"/>
      <color rgb="FFFF0000"/>
      <name val="Calibri"/>
      <family val="2"/>
      <scheme val="minor"/>
    </font>
    <font>
      <b/>
      <sz val="14"/>
      <color theme="1"/>
      <name val="Calibri"/>
      <family val="2"/>
      <scheme val="minor"/>
    </font>
    <font>
      <b/>
      <sz val="12"/>
      <color rgb="FFFF0000"/>
      <name val="Calibri"/>
      <family val="2"/>
      <scheme val="minor"/>
    </font>
    <font>
      <b/>
      <sz val="14"/>
      <color rgb="FFFF0000"/>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sz val="8"/>
      <name val="Calibri"/>
      <family val="2"/>
      <scheme val="minor"/>
    </font>
    <font>
      <b/>
      <sz val="20"/>
      <color theme="1"/>
      <name val="Calibri"/>
      <family val="2"/>
      <scheme val="minor"/>
    </font>
    <font>
      <b/>
      <sz val="24"/>
      <color theme="1"/>
      <name val="Calibri"/>
      <family val="2"/>
      <scheme val="minor"/>
    </font>
    <font>
      <b/>
      <sz val="12"/>
      <name val="Calibri"/>
      <family val="2"/>
      <scheme val="minor"/>
    </font>
    <font>
      <b/>
      <sz val="22"/>
      <name val="Calibri"/>
      <family val="2"/>
      <scheme val="minor"/>
    </font>
    <font>
      <b/>
      <sz val="8"/>
      <name val="Calibri"/>
      <family val="2"/>
      <scheme val="minor"/>
    </font>
    <font>
      <b/>
      <sz val="14"/>
      <name val="Calibri"/>
      <family val="2"/>
      <scheme val="minor"/>
    </font>
  </fonts>
  <fills count="1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61">
    <xf numFmtId="0" fontId="0" fillId="0" borderId="0" xfId="0"/>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 fontId="0" fillId="0" borderId="3"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8" fillId="0" borderId="1" xfId="0" applyFont="1" applyBorder="1" applyAlignment="1">
      <alignment horizontal="center" vertical="center"/>
    </xf>
    <xf numFmtId="0" fontId="0" fillId="0" borderId="12" xfId="0"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1" fontId="1" fillId="0" borderId="1" xfId="1" applyNumberFormat="1" applyFont="1" applyBorder="1" applyAlignment="1">
      <alignment horizontal="center" vertical="center"/>
    </xf>
    <xf numFmtId="0"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1" fontId="1" fillId="0" borderId="1" xfId="1" applyNumberFormat="1" applyFont="1" applyFill="1" applyBorder="1" applyAlignment="1">
      <alignment horizontal="center" vertical="center"/>
    </xf>
    <xf numFmtId="0" fontId="9" fillId="0" borderId="1" xfId="0" applyNumberFormat="1" applyFont="1" applyFill="1" applyBorder="1"/>
    <xf numFmtId="0" fontId="2" fillId="0" borderId="2" xfId="0" applyFont="1" applyBorder="1" applyAlignment="1">
      <alignment horizontal="center" vertical="center" wrapText="1"/>
    </xf>
    <xf numFmtId="0" fontId="9" fillId="0" borderId="1" xfId="0" applyNumberFormat="1" applyFont="1" applyFill="1" applyBorder="1" applyAlignment="1">
      <alignment horizontal="center"/>
    </xf>
    <xf numFmtId="0" fontId="0" fillId="0" borderId="1" xfId="0" applyNumberFormat="1" applyBorder="1" applyAlignment="1">
      <alignment horizontal="center"/>
    </xf>
    <xf numFmtId="0" fontId="2" fillId="0" borderId="1" xfId="0" applyFont="1" applyBorder="1" applyAlignment="1">
      <alignment horizontal="center"/>
    </xf>
    <xf numFmtId="0" fontId="0"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18" xfId="0" applyFont="1"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2" fillId="0" borderId="33" xfId="0" applyFont="1" applyBorder="1" applyAlignment="1">
      <alignment horizontal="center" vertical="center"/>
    </xf>
    <xf numFmtId="1" fontId="0" fillId="0" borderId="35" xfId="0" applyNumberFormat="1" applyBorder="1" applyAlignment="1">
      <alignment horizontal="center"/>
    </xf>
    <xf numFmtId="0" fontId="0" fillId="0" borderId="35" xfId="0"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1" fontId="0" fillId="0" borderId="13" xfId="1" applyNumberFormat="1" applyFont="1" applyBorder="1" applyAlignment="1">
      <alignment horizontal="right" vertical="center"/>
    </xf>
    <xf numFmtId="1" fontId="0" fillId="0" borderId="4" xfId="1" applyNumberFormat="1" applyFont="1" applyBorder="1" applyAlignment="1">
      <alignment horizontal="right" vertical="center"/>
    </xf>
    <xf numFmtId="1" fontId="0" fillId="0" borderId="6" xfId="1" applyNumberFormat="1" applyFont="1" applyBorder="1" applyAlignment="1">
      <alignment horizontal="right" vertical="center"/>
    </xf>
    <xf numFmtId="1" fontId="0" fillId="0" borderId="4" xfId="0" applyNumberFormat="1" applyBorder="1" applyAlignment="1">
      <alignment horizontal="right"/>
    </xf>
    <xf numFmtId="0" fontId="0" fillId="0" borderId="13" xfId="0" applyNumberFormat="1" applyBorder="1" applyAlignment="1">
      <alignment horizontal="right"/>
    </xf>
    <xf numFmtId="0" fontId="0" fillId="0" borderId="4" xfId="0" applyNumberFormat="1" applyBorder="1" applyAlignment="1">
      <alignment horizontal="right"/>
    </xf>
    <xf numFmtId="0" fontId="0" fillId="0" borderId="6" xfId="0" applyNumberFormat="1" applyBorder="1" applyAlignment="1">
      <alignment horizontal="right"/>
    </xf>
    <xf numFmtId="0" fontId="0" fillId="0" borderId="9" xfId="0" applyNumberFormat="1" applyBorder="1" applyAlignment="1">
      <alignment horizontal="right"/>
    </xf>
    <xf numFmtId="0" fontId="0" fillId="0" borderId="4" xfId="0" applyBorder="1" applyAlignment="1">
      <alignment horizontal="right" vertical="center"/>
    </xf>
    <xf numFmtId="0" fontId="0" fillId="0" borderId="4" xfId="0" applyNumberFormat="1" applyFill="1" applyBorder="1" applyAlignment="1">
      <alignment horizontal="right"/>
    </xf>
    <xf numFmtId="1" fontId="0" fillId="0" borderId="0" xfId="0" applyNumberFormat="1" applyAlignment="1">
      <alignment horizontal="right" vertical="center"/>
    </xf>
    <xf numFmtId="0" fontId="0" fillId="0" borderId="0" xfId="0" applyAlignment="1">
      <alignment horizontal="right" vertical="center"/>
    </xf>
    <xf numFmtId="1" fontId="0" fillId="0" borderId="4" xfId="0" applyNumberFormat="1" applyFill="1" applyBorder="1" applyAlignment="1">
      <alignment horizontal="right"/>
    </xf>
    <xf numFmtId="1" fontId="0" fillId="0" borderId="9" xfId="0" applyNumberFormat="1" applyBorder="1" applyAlignment="1">
      <alignment horizontal="right"/>
    </xf>
    <xf numFmtId="1" fontId="0" fillId="0" borderId="9" xfId="1" applyNumberFormat="1" applyFont="1" applyBorder="1" applyAlignment="1">
      <alignment horizontal="right" vertical="center"/>
    </xf>
    <xf numFmtId="0" fontId="2" fillId="0" borderId="33" xfId="0" applyFont="1" applyFill="1" applyBorder="1" applyAlignment="1">
      <alignment horizontal="center" vertical="center"/>
    </xf>
    <xf numFmtId="1" fontId="0" fillId="0" borderId="38" xfId="0" applyNumberFormat="1" applyBorder="1" applyAlignment="1">
      <alignment horizontal="center"/>
    </xf>
    <xf numFmtId="1" fontId="0" fillId="0" borderId="40" xfId="0" applyNumberFormat="1" applyBorder="1" applyAlignment="1">
      <alignment horizontal="center"/>
    </xf>
    <xf numFmtId="9" fontId="2" fillId="0" borderId="15" xfId="2" applyFont="1" applyBorder="1" applyAlignment="1">
      <alignment horizontal="right" vertical="center"/>
    </xf>
    <xf numFmtId="9" fontId="2" fillId="0" borderId="5" xfId="2" applyFont="1" applyBorder="1" applyAlignment="1">
      <alignment horizontal="right" vertical="center"/>
    </xf>
    <xf numFmtId="9" fontId="2" fillId="0" borderId="7" xfId="2" applyFont="1" applyBorder="1" applyAlignment="1">
      <alignment horizontal="right" vertical="center"/>
    </xf>
    <xf numFmtId="1" fontId="2" fillId="0" borderId="0" xfId="0" applyNumberFormat="1" applyFont="1" applyAlignment="1">
      <alignment horizontal="right" vertical="center"/>
    </xf>
    <xf numFmtId="0" fontId="2" fillId="0" borderId="0" xfId="0" applyFont="1" applyAlignment="1">
      <alignment horizontal="right" vertical="center"/>
    </xf>
    <xf numFmtId="9" fontId="2" fillId="0" borderId="20" xfId="2" applyFont="1" applyBorder="1" applyAlignment="1">
      <alignment horizontal="right" vertical="center"/>
    </xf>
    <xf numFmtId="9" fontId="2" fillId="3" borderId="28" xfId="2" applyFont="1" applyFill="1" applyBorder="1" applyAlignment="1">
      <alignment horizontal="right" vertical="center"/>
    </xf>
    <xf numFmtId="1" fontId="0" fillId="3" borderId="4" xfId="1" applyNumberFormat="1" applyFont="1" applyFill="1" applyBorder="1" applyAlignment="1">
      <alignment horizontal="right" vertical="center"/>
    </xf>
    <xf numFmtId="9" fontId="2" fillId="3" borderId="5" xfId="2" applyFont="1" applyFill="1" applyBorder="1" applyAlignment="1">
      <alignment horizontal="right" vertical="center"/>
    </xf>
    <xf numFmtId="1" fontId="0" fillId="3" borderId="4" xfId="0" applyNumberFormat="1" applyFill="1" applyBorder="1" applyAlignment="1">
      <alignment horizontal="right"/>
    </xf>
    <xf numFmtId="0" fontId="0" fillId="3" borderId="4" xfId="0" applyNumberFormat="1" applyFill="1" applyBorder="1" applyAlignment="1">
      <alignment horizontal="right"/>
    </xf>
    <xf numFmtId="1" fontId="0" fillId="3" borderId="4" xfId="1" applyNumberFormat="1" applyFont="1" applyFill="1" applyBorder="1" applyAlignment="1">
      <alignment horizontal="right" vertical="center" wrapText="1"/>
    </xf>
    <xf numFmtId="0" fontId="0" fillId="3" borderId="4" xfId="0" applyFill="1" applyBorder="1" applyAlignment="1">
      <alignment horizontal="right" vertical="center"/>
    </xf>
    <xf numFmtId="0" fontId="0" fillId="3" borderId="6" xfId="0" applyNumberFormat="1" applyFill="1" applyBorder="1" applyAlignment="1">
      <alignment horizontal="right"/>
    </xf>
    <xf numFmtId="9" fontId="2" fillId="3" borderId="7" xfId="2" applyFont="1" applyFill="1" applyBorder="1" applyAlignment="1">
      <alignment horizontal="right" vertical="center"/>
    </xf>
    <xf numFmtId="9" fontId="2" fillId="3" borderId="17" xfId="2" applyFont="1" applyFill="1" applyBorder="1" applyAlignment="1">
      <alignment horizontal="right" vertical="center"/>
    </xf>
    <xf numFmtId="1" fontId="0" fillId="3" borderId="35" xfId="1" applyNumberFormat="1" applyFont="1" applyFill="1" applyBorder="1" applyAlignment="1">
      <alignment horizontal="right" vertical="center"/>
    </xf>
    <xf numFmtId="1" fontId="0" fillId="3" borderId="35" xfId="0" applyNumberFormat="1" applyFill="1" applyBorder="1" applyAlignment="1">
      <alignment horizontal="right"/>
    </xf>
    <xf numFmtId="0" fontId="0" fillId="3" borderId="35" xfId="0" applyNumberFormat="1" applyFill="1" applyBorder="1" applyAlignment="1">
      <alignment horizontal="right"/>
    </xf>
    <xf numFmtId="0" fontId="0" fillId="3" borderId="35" xfId="0" applyFill="1" applyBorder="1" applyAlignment="1">
      <alignment horizontal="right" vertical="center"/>
    </xf>
    <xf numFmtId="0" fontId="2" fillId="0" borderId="35" xfId="0" applyFont="1" applyFill="1" applyBorder="1" applyAlignment="1">
      <alignment horizontal="center" vertical="center"/>
    </xf>
    <xf numFmtId="0" fontId="0" fillId="0" borderId="18" xfId="0" applyBorder="1" applyAlignment="1">
      <alignment horizontal="center" vertical="center"/>
    </xf>
    <xf numFmtId="0" fontId="0" fillId="3" borderId="19" xfId="0" applyNumberFormat="1" applyFill="1" applyBorder="1" applyAlignment="1">
      <alignment horizontal="right"/>
    </xf>
    <xf numFmtId="9" fontId="2" fillId="3" borderId="20" xfId="2" applyFont="1" applyFill="1" applyBorder="1" applyAlignment="1">
      <alignment horizontal="right" vertical="center"/>
    </xf>
    <xf numFmtId="0" fontId="0" fillId="0" borderId="19" xfId="0" applyNumberFormat="1" applyBorder="1" applyAlignment="1">
      <alignment horizontal="right"/>
    </xf>
    <xf numFmtId="0" fontId="0" fillId="3" borderId="33" xfId="0" applyNumberFormat="1" applyFill="1" applyBorder="1" applyAlignment="1">
      <alignment horizontal="right"/>
    </xf>
    <xf numFmtId="9" fontId="2" fillId="3" borderId="18" xfId="2" applyFont="1" applyFill="1" applyBorder="1" applyAlignment="1">
      <alignment horizontal="right" vertical="center"/>
    </xf>
    <xf numFmtId="1" fontId="0" fillId="0" borderId="33" xfId="0" applyNumberFormat="1" applyBorder="1" applyAlignment="1">
      <alignment horizontal="center"/>
    </xf>
    <xf numFmtId="0" fontId="0" fillId="3" borderId="9" xfId="0" applyNumberFormat="1" applyFill="1" applyBorder="1" applyAlignment="1">
      <alignment horizontal="right"/>
    </xf>
    <xf numFmtId="9" fontId="2" fillId="3" borderId="8" xfId="2" applyFont="1" applyFill="1" applyBorder="1" applyAlignment="1">
      <alignment horizontal="right" vertical="center"/>
    </xf>
    <xf numFmtId="9" fontId="2" fillId="0" borderId="8" xfId="2" applyFont="1" applyBorder="1" applyAlignment="1">
      <alignment horizontal="right" vertical="center"/>
    </xf>
    <xf numFmtId="0" fontId="0" fillId="3" borderId="37" xfId="0" applyNumberFormat="1" applyFill="1" applyBorder="1" applyAlignment="1">
      <alignment horizontal="right"/>
    </xf>
    <xf numFmtId="9" fontId="2" fillId="3" borderId="32" xfId="2" applyFont="1" applyFill="1" applyBorder="1" applyAlignment="1">
      <alignment horizontal="right" vertical="center"/>
    </xf>
    <xf numFmtId="0" fontId="0" fillId="0" borderId="9" xfId="0" applyNumberFormat="1" applyFill="1" applyBorder="1" applyAlignment="1">
      <alignment horizontal="right"/>
    </xf>
    <xf numFmtId="1" fontId="0" fillId="0" borderId="37" xfId="0" applyNumberFormat="1" applyBorder="1" applyAlignment="1">
      <alignment horizontal="center"/>
    </xf>
    <xf numFmtId="0" fontId="0" fillId="3" borderId="13" xfId="0" applyNumberFormat="1" applyFill="1" applyBorder="1" applyAlignment="1">
      <alignment horizontal="right"/>
    </xf>
    <xf numFmtId="9" fontId="2" fillId="3" borderId="15" xfId="2" applyFont="1" applyFill="1" applyBorder="1" applyAlignment="1">
      <alignment horizontal="right" vertical="center"/>
    </xf>
    <xf numFmtId="0" fontId="0" fillId="3" borderId="34" xfId="0" applyNumberFormat="1" applyFill="1" applyBorder="1" applyAlignment="1">
      <alignment horizontal="right"/>
    </xf>
    <xf numFmtId="9" fontId="2" fillId="3" borderId="27" xfId="2" applyFont="1" applyFill="1" applyBorder="1" applyAlignment="1">
      <alignment horizontal="right" vertical="center"/>
    </xf>
    <xf numFmtId="0" fontId="0" fillId="3" borderId="36" xfId="0" applyNumberFormat="1" applyFill="1" applyBorder="1" applyAlignment="1">
      <alignment horizontal="right"/>
    </xf>
    <xf numFmtId="1" fontId="0" fillId="0" borderId="42" xfId="0" applyNumberFormat="1" applyBorder="1" applyAlignment="1">
      <alignment horizontal="center"/>
    </xf>
    <xf numFmtId="1" fontId="0" fillId="3" borderId="9" xfId="1" applyNumberFormat="1" applyFont="1" applyFill="1" applyBorder="1" applyAlignment="1">
      <alignment horizontal="right" vertical="center"/>
    </xf>
    <xf numFmtId="1" fontId="0" fillId="3" borderId="37" xfId="1" applyNumberFormat="1" applyFont="1" applyFill="1" applyBorder="1" applyAlignment="1">
      <alignment horizontal="right" vertical="center"/>
    </xf>
    <xf numFmtId="1" fontId="0" fillId="3" borderId="13" xfId="1" applyNumberFormat="1" applyFont="1" applyFill="1" applyBorder="1" applyAlignment="1">
      <alignment horizontal="right" vertical="center"/>
    </xf>
    <xf numFmtId="1" fontId="0" fillId="3" borderId="34" xfId="1" applyNumberFormat="1" applyFont="1" applyFill="1" applyBorder="1" applyAlignment="1">
      <alignment horizontal="right" vertical="center"/>
    </xf>
    <xf numFmtId="1" fontId="0" fillId="3" borderId="6" xfId="1" applyNumberFormat="1" applyFont="1" applyFill="1" applyBorder="1" applyAlignment="1">
      <alignment horizontal="right" vertical="center"/>
    </xf>
    <xf numFmtId="1" fontId="0" fillId="3" borderId="36" xfId="1" applyNumberFormat="1" applyFont="1" applyFill="1" applyBorder="1" applyAlignment="1">
      <alignment horizontal="right"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18" xfId="0" applyFont="1" applyFill="1" applyBorder="1" applyAlignment="1">
      <alignment horizontal="center" vertical="center"/>
    </xf>
    <xf numFmtId="1" fontId="0" fillId="3" borderId="9" xfId="0" applyNumberFormat="1" applyFill="1" applyBorder="1" applyAlignment="1">
      <alignment horizontal="right"/>
    </xf>
    <xf numFmtId="1" fontId="0" fillId="3" borderId="37" xfId="0" applyNumberFormat="1" applyFill="1" applyBorder="1" applyAlignment="1">
      <alignment horizontal="right"/>
    </xf>
    <xf numFmtId="1" fontId="0" fillId="0" borderId="43" xfId="0" applyNumberFormat="1" applyBorder="1" applyAlignment="1">
      <alignment horizontal="center"/>
    </xf>
    <xf numFmtId="1" fontId="0" fillId="3" borderId="19" xfId="0" applyNumberFormat="1" applyFill="1" applyBorder="1" applyAlignment="1">
      <alignment horizontal="right"/>
    </xf>
    <xf numFmtId="1" fontId="0" fillId="0" borderId="19" xfId="0" applyNumberFormat="1" applyBorder="1" applyAlignment="1">
      <alignment horizontal="right"/>
    </xf>
    <xf numFmtId="1" fontId="0" fillId="3" borderId="33" xfId="0" applyNumberFormat="1" applyFill="1" applyBorder="1" applyAlignment="1">
      <alignment horizontal="right"/>
    </xf>
    <xf numFmtId="1" fontId="0" fillId="3" borderId="13" xfId="0" applyNumberFormat="1" applyFill="1" applyBorder="1" applyAlignment="1">
      <alignment horizontal="right"/>
    </xf>
    <xf numFmtId="1" fontId="0" fillId="0" borderId="44" xfId="0" applyNumberFormat="1" applyBorder="1" applyAlignment="1">
      <alignment horizontal="center"/>
    </xf>
    <xf numFmtId="1" fontId="0" fillId="0" borderId="0" xfId="0" applyNumberFormat="1"/>
    <xf numFmtId="0" fontId="0" fillId="0" borderId="1" xfId="0" applyBorder="1"/>
    <xf numFmtId="9" fontId="7" fillId="0" borderId="1" xfId="2" applyFont="1" applyBorder="1" applyAlignment="1">
      <alignment horizontal="center" vertical="center"/>
    </xf>
    <xf numFmtId="0" fontId="0" fillId="0" borderId="30" xfId="0" applyBorder="1" applyAlignment="1">
      <alignment horizontal="center" vertical="center"/>
    </xf>
    <xf numFmtId="1" fontId="0" fillId="0" borderId="48" xfId="0" applyNumberFormat="1" applyBorder="1" applyAlignment="1">
      <alignment horizontal="right"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1" fontId="0" fillId="0" borderId="41" xfId="0" applyNumberFormat="1" applyBorder="1" applyAlignment="1">
      <alignment horizontal="right" vertical="center"/>
    </xf>
    <xf numFmtId="0" fontId="2" fillId="0" borderId="29" xfId="0" applyFont="1" applyBorder="1" applyAlignment="1">
      <alignment horizontal="right" vertical="center"/>
    </xf>
    <xf numFmtId="0" fontId="0" fillId="0" borderId="47" xfId="0" applyBorder="1" applyAlignment="1">
      <alignment vertical="center"/>
    </xf>
    <xf numFmtId="9" fontId="2" fillId="0" borderId="0" xfId="0" applyNumberFormat="1" applyFont="1"/>
    <xf numFmtId="0" fontId="0" fillId="0" borderId="0" xfId="0" applyBorder="1"/>
    <xf numFmtId="1" fontId="0" fillId="0" borderId="35" xfId="0" applyNumberFormat="1" applyBorder="1" applyAlignment="1">
      <alignment horizontal="center" vertical="center"/>
    </xf>
    <xf numFmtId="9" fontId="0" fillId="0" borderId="1" xfId="2" applyFont="1" applyBorder="1"/>
    <xf numFmtId="9" fontId="2" fillId="0" borderId="1" xfId="2" applyFont="1" applyBorder="1"/>
    <xf numFmtId="9" fontId="2" fillId="4" borderId="1" xfId="2" applyFont="1" applyFill="1" applyBorder="1"/>
    <xf numFmtId="0" fontId="2" fillId="5" borderId="26" xfId="0" applyFont="1" applyFill="1" applyBorder="1" applyAlignment="1">
      <alignment horizontal="center" vertical="center"/>
    </xf>
    <xf numFmtId="0" fontId="2" fillId="5" borderId="50" xfId="0" applyFont="1" applyFill="1" applyBorder="1" applyAlignment="1">
      <alignment horizontal="center" vertical="center"/>
    </xf>
    <xf numFmtId="0" fontId="0" fillId="5" borderId="4" xfId="0" applyFill="1" applyBorder="1" applyAlignment="1">
      <alignment horizontal="center" vertical="center"/>
    </xf>
    <xf numFmtId="9" fontId="0" fillId="5" borderId="5" xfId="2" applyFont="1" applyFill="1" applyBorder="1" applyAlignment="1">
      <alignment horizontal="center" vertical="center"/>
    </xf>
    <xf numFmtId="9" fontId="0" fillId="5" borderId="7" xfId="2" applyFont="1" applyFill="1" applyBorder="1" applyAlignment="1">
      <alignment horizontal="center" vertical="center"/>
    </xf>
    <xf numFmtId="9" fontId="0" fillId="0" borderId="17" xfId="2" applyFont="1" applyBorder="1" applyAlignment="1">
      <alignment horizontal="center" vertical="center"/>
    </xf>
    <xf numFmtId="0" fontId="6" fillId="5" borderId="4" xfId="0" applyFont="1" applyFill="1" applyBorder="1" applyAlignment="1">
      <alignment horizontal="center" vertical="center"/>
    </xf>
    <xf numFmtId="9" fontId="6" fillId="5" borderId="5" xfId="2" applyFont="1" applyFill="1" applyBorder="1" applyAlignment="1">
      <alignment horizontal="center" vertical="center"/>
    </xf>
    <xf numFmtId="9" fontId="6" fillId="5" borderId="7" xfId="2" applyFont="1" applyFill="1" applyBorder="1" applyAlignment="1">
      <alignment horizontal="center" vertical="center"/>
    </xf>
    <xf numFmtId="0" fontId="7" fillId="5" borderId="26" xfId="0" applyFont="1" applyFill="1" applyBorder="1" applyAlignment="1">
      <alignment horizontal="center" vertical="center"/>
    </xf>
    <xf numFmtId="0" fontId="7" fillId="5" borderId="50" xfId="0" applyFont="1" applyFill="1" applyBorder="1" applyAlignment="1">
      <alignment horizontal="center" vertical="center"/>
    </xf>
    <xf numFmtId="9" fontId="0" fillId="5" borderId="20" xfId="2" applyFont="1" applyFill="1" applyBorder="1" applyAlignment="1">
      <alignment horizontal="center" vertical="center"/>
    </xf>
    <xf numFmtId="9" fontId="0" fillId="0" borderId="18" xfId="2" applyFont="1" applyBorder="1" applyAlignment="1">
      <alignment horizontal="center" vertical="center"/>
    </xf>
    <xf numFmtId="9" fontId="6" fillId="5" borderId="20" xfId="2" applyFont="1" applyFill="1" applyBorder="1" applyAlignment="1">
      <alignment horizontal="center" vertical="center"/>
    </xf>
    <xf numFmtId="9" fontId="0" fillId="5" borderId="8" xfId="2" applyFont="1" applyFill="1" applyBorder="1" applyAlignment="1">
      <alignment horizontal="center" vertical="center"/>
    </xf>
    <xf numFmtId="9" fontId="0" fillId="0" borderId="32" xfId="2" applyFont="1" applyBorder="1" applyAlignment="1">
      <alignment horizontal="center" vertical="center"/>
    </xf>
    <xf numFmtId="9" fontId="6" fillId="5" borderId="8" xfId="2" applyFont="1" applyFill="1" applyBorder="1" applyAlignment="1">
      <alignment horizontal="center" vertical="center"/>
    </xf>
    <xf numFmtId="9" fontId="0" fillId="5" borderId="15" xfId="2" applyFont="1" applyFill="1" applyBorder="1" applyAlignment="1">
      <alignment horizontal="center" vertical="center"/>
    </xf>
    <xf numFmtId="9" fontId="0" fillId="0" borderId="27" xfId="2" applyFont="1" applyBorder="1" applyAlignment="1">
      <alignment horizontal="center" vertical="center"/>
    </xf>
    <xf numFmtId="9" fontId="6" fillId="5" borderId="15" xfId="2" applyFont="1" applyFill="1" applyBorder="1" applyAlignment="1">
      <alignment horizontal="center" vertical="center"/>
    </xf>
    <xf numFmtId="9" fontId="0" fillId="0" borderId="28" xfId="2" applyFont="1" applyBorder="1" applyAlignment="1">
      <alignment horizontal="center" vertical="center"/>
    </xf>
    <xf numFmtId="9" fontId="0" fillId="5" borderId="24" xfId="2"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9" fontId="0" fillId="4" borderId="8" xfId="2" applyFont="1" applyFill="1" applyBorder="1" applyAlignment="1">
      <alignment horizontal="center" vertical="center"/>
    </xf>
    <xf numFmtId="0" fontId="2" fillId="0" borderId="2" xfId="0" applyFont="1" applyBorder="1" applyAlignment="1">
      <alignment vertical="center" wrapText="1"/>
    </xf>
    <xf numFmtId="0" fontId="0" fillId="0" borderId="0" xfId="0" applyFont="1" applyBorder="1" applyAlignment="1">
      <alignment horizontal="center" vertical="center"/>
    </xf>
    <xf numFmtId="0" fontId="0" fillId="6" borderId="1" xfId="0" applyFill="1" applyBorder="1" applyAlignment="1">
      <alignment horizontal="center" vertical="center"/>
    </xf>
    <xf numFmtId="0" fontId="0" fillId="0" borderId="1" xfId="0" applyNumberFormat="1" applyBorder="1"/>
    <xf numFmtId="164" fontId="0" fillId="0" borderId="1" xfId="1" applyNumberFormat="1" applyFont="1" applyBorder="1" applyAlignment="1">
      <alignment horizontal="center" vertical="center"/>
    </xf>
    <xf numFmtId="164" fontId="1" fillId="0" borderId="1" xfId="1" applyNumberFormat="1" applyFont="1" applyBorder="1" applyAlignment="1">
      <alignment horizontal="center" vertical="center"/>
    </xf>
    <xf numFmtId="164" fontId="1" fillId="0" borderId="1" xfId="1" applyNumberFormat="1" applyFont="1" applyBorder="1" applyAlignment="1">
      <alignment horizontal="center" vertical="center" wrapText="1"/>
    </xf>
    <xf numFmtId="164" fontId="0" fillId="0" borderId="1" xfId="1" applyNumberFormat="1" applyFont="1" applyFill="1" applyBorder="1" applyAlignment="1">
      <alignment horizontal="center" vertical="center"/>
    </xf>
    <xf numFmtId="164" fontId="0" fillId="0" borderId="1" xfId="0" applyNumberFormat="1" applyFont="1" applyBorder="1" applyAlignment="1">
      <alignment horizontal="center" vertical="center"/>
    </xf>
    <xf numFmtId="0" fontId="0" fillId="2" borderId="1" xfId="0" applyFont="1" applyFill="1" applyBorder="1" applyAlignment="1">
      <alignment horizontal="center" vertical="center"/>
    </xf>
    <xf numFmtId="164" fontId="0" fillId="0" borderId="1" xfId="1" applyNumberFormat="1" applyFont="1" applyBorder="1"/>
    <xf numFmtId="0" fontId="0" fillId="0" borderId="1" xfId="0" applyNumberFormat="1" applyFill="1" applyBorder="1"/>
    <xf numFmtId="0" fontId="0" fillId="0" borderId="1" xfId="0" applyNumberFormat="1" applyFont="1" applyBorder="1"/>
    <xf numFmtId="0" fontId="2" fillId="0" borderId="1" xfId="0" applyFont="1" applyBorder="1"/>
    <xf numFmtId="0" fontId="0" fillId="0" borderId="1" xfId="0" applyBorder="1" applyAlignment="1">
      <alignment horizontal="center" vertical="center"/>
    </xf>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6" fillId="0" borderId="0" xfId="0" applyFont="1" applyBorder="1" applyAlignment="1">
      <alignment horizontal="center" vertical="center"/>
    </xf>
    <xf numFmtId="0" fontId="0" fillId="0" borderId="1" xfId="0" applyBorder="1" applyAlignment="1">
      <alignment horizontal="center" vertical="center"/>
    </xf>
    <xf numFmtId="0" fontId="2" fillId="0" borderId="33" xfId="0" applyFont="1" applyBorder="1" applyAlignment="1">
      <alignment horizontal="center" vertical="center"/>
    </xf>
    <xf numFmtId="1" fontId="0" fillId="0" borderId="14" xfId="0" applyNumberFormat="1" applyBorder="1" applyAlignment="1">
      <alignment horizontal="center" vertical="center"/>
    </xf>
    <xf numFmtId="1" fontId="0" fillId="0" borderId="1" xfId="0" applyNumberFormat="1" applyBorder="1" applyAlignment="1">
      <alignment horizontal="center" vertical="center"/>
    </xf>
    <xf numFmtId="1" fontId="0" fillId="0" borderId="16" xfId="0" applyNumberFormat="1" applyBorder="1" applyAlignment="1">
      <alignment horizontal="center" vertical="center"/>
    </xf>
    <xf numFmtId="0" fontId="2" fillId="2" borderId="1" xfId="0" applyFont="1" applyFill="1" applyBorder="1" applyAlignment="1">
      <alignment vertical="center"/>
    </xf>
    <xf numFmtId="9" fontId="0" fillId="0" borderId="1" xfId="2" applyFont="1" applyBorder="1" applyAlignment="1">
      <alignment horizontal="center" vertical="center"/>
    </xf>
    <xf numFmtId="9" fontId="0" fillId="0" borderId="0" xfId="2" applyFont="1" applyBorder="1"/>
    <xf numFmtId="0" fontId="0" fillId="0" borderId="29" xfId="0" applyBorder="1" applyAlignment="1">
      <alignment horizontal="center" vertical="center"/>
    </xf>
    <xf numFmtId="0" fontId="0" fillId="0" borderId="47"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center" vertical="center"/>
    </xf>
    <xf numFmtId="0" fontId="0" fillId="0" borderId="53" xfId="0" applyBorder="1" applyAlignment="1">
      <alignment horizontal="center" vertical="center"/>
    </xf>
    <xf numFmtId="0" fontId="7" fillId="0" borderId="52" xfId="0" applyFont="1" applyBorder="1" applyAlignment="1">
      <alignment horizontal="right" vertical="center"/>
    </xf>
    <xf numFmtId="0" fontId="6" fillId="0" borderId="12" xfId="0" applyFont="1" applyBorder="1" applyAlignment="1">
      <alignment horizontal="center" vertical="center"/>
    </xf>
    <xf numFmtId="0" fontId="6" fillId="0" borderId="45" xfId="0" applyFont="1" applyBorder="1" applyAlignment="1">
      <alignment horizontal="center" vertical="center"/>
    </xf>
    <xf numFmtId="0" fontId="6" fillId="0" borderId="53" xfId="0" applyFont="1" applyBorder="1" applyAlignment="1">
      <alignment horizontal="center" vertical="center"/>
    </xf>
    <xf numFmtId="0" fontId="2" fillId="0" borderId="30" xfId="0" applyFont="1" applyBorder="1" applyAlignment="1">
      <alignment horizontal="right" vertical="center"/>
    </xf>
    <xf numFmtId="0" fontId="6" fillId="0" borderId="54" xfId="0" applyFont="1" applyBorder="1" applyAlignment="1">
      <alignment horizontal="right" vertical="center"/>
    </xf>
    <xf numFmtId="1" fontId="0" fillId="0" borderId="55" xfId="0" applyNumberFormat="1" applyBorder="1" applyAlignment="1">
      <alignment horizontal="right" vertical="center"/>
    </xf>
    <xf numFmtId="1" fontId="0" fillId="0" borderId="56" xfId="0" applyNumberFormat="1" applyBorder="1" applyAlignment="1">
      <alignment horizontal="right" vertical="center"/>
    </xf>
    <xf numFmtId="0" fontId="6" fillId="0" borderId="52" xfId="0" applyFont="1" applyBorder="1" applyAlignment="1">
      <alignment horizontal="right" vertical="center"/>
    </xf>
    <xf numFmtId="1" fontId="0" fillId="0" borderId="30" xfId="0" applyNumberFormat="1" applyBorder="1" applyAlignment="1">
      <alignment horizontal="right" vertical="center"/>
    </xf>
    <xf numFmtId="9" fontId="2" fillId="5" borderId="41" xfId="2" applyFont="1" applyFill="1" applyBorder="1" applyAlignment="1">
      <alignment horizontal="right" vertical="center"/>
    </xf>
    <xf numFmtId="0" fontId="2" fillId="4" borderId="0" xfId="0" applyFont="1" applyFill="1" applyAlignment="1">
      <alignment horizontal="right" vertical="center"/>
    </xf>
    <xf numFmtId="9" fontId="2" fillId="4" borderId="56" xfId="2" applyFont="1" applyFill="1" applyBorder="1" applyAlignment="1">
      <alignment horizontal="right" vertical="center"/>
    </xf>
    <xf numFmtId="9" fontId="2" fillId="4" borderId="0" xfId="2" applyFont="1" applyFill="1" applyAlignment="1">
      <alignment horizontal="right" vertical="center"/>
    </xf>
    <xf numFmtId="9" fontId="2" fillId="4" borderId="31" xfId="2" applyFont="1" applyFill="1" applyBorder="1" applyAlignment="1">
      <alignment horizontal="right" vertical="center"/>
    </xf>
    <xf numFmtId="9" fontId="2" fillId="4" borderId="41" xfId="2" applyFont="1" applyFill="1" applyBorder="1" applyAlignment="1">
      <alignment horizontal="right" vertical="center"/>
    </xf>
    <xf numFmtId="0" fontId="0" fillId="0" borderId="17" xfId="0" applyBorder="1"/>
    <xf numFmtId="0" fontId="0" fillId="0" borderId="4" xfId="0" applyFont="1" applyBorder="1" applyAlignment="1">
      <alignment horizontal="center" vertical="center"/>
    </xf>
    <xf numFmtId="0" fontId="0" fillId="0" borderId="5" xfId="0" applyFont="1" applyFill="1" applyBorder="1" applyAlignment="1">
      <alignment horizontal="center" vertical="center"/>
    </xf>
    <xf numFmtId="0" fontId="0" fillId="0" borderId="4" xfId="0" applyNumberFormat="1" applyFont="1" applyBorder="1" applyAlignment="1">
      <alignment horizontal="center" vertical="center"/>
    </xf>
    <xf numFmtId="1" fontId="0" fillId="0" borderId="5" xfId="0" applyNumberFormat="1" applyFont="1" applyBorder="1" applyAlignment="1">
      <alignment horizontal="center" vertical="center"/>
    </xf>
    <xf numFmtId="0" fontId="0" fillId="0" borderId="6" xfId="0" applyNumberFormat="1" applyFont="1" applyBorder="1" applyAlignment="1">
      <alignment horizontal="center" vertical="center"/>
    </xf>
    <xf numFmtId="9" fontId="0" fillId="0" borderId="16" xfId="2" applyFont="1" applyBorder="1" applyAlignment="1">
      <alignment horizontal="center" vertical="center"/>
    </xf>
    <xf numFmtId="0" fontId="0" fillId="0" borderId="16" xfId="0" applyNumberFormat="1" applyFont="1" applyBorder="1" applyAlignment="1">
      <alignment horizontal="center" vertical="center"/>
    </xf>
    <xf numFmtId="1" fontId="0" fillId="0" borderId="7" xfId="0" applyNumberFormat="1" applyFont="1" applyBorder="1" applyAlignment="1">
      <alignment horizontal="center" vertical="center"/>
    </xf>
    <xf numFmtId="9" fontId="0" fillId="0" borderId="0" xfId="2" applyFont="1"/>
    <xf numFmtId="1" fontId="0" fillId="0" borderId="0" xfId="2" applyNumberFormat="1" applyFont="1"/>
    <xf numFmtId="9" fontId="0" fillId="0" borderId="0" xfId="2" applyNumberFormat="1" applyFont="1"/>
    <xf numFmtId="9" fontId="2" fillId="0" borderId="57" xfId="2" applyFont="1" applyBorder="1"/>
    <xf numFmtId="9" fontId="2" fillId="0" borderId="58" xfId="2" applyFont="1" applyBorder="1"/>
    <xf numFmtId="9" fontId="0" fillId="0" borderId="0" xfId="0" applyNumberFormat="1"/>
    <xf numFmtId="0" fontId="0" fillId="0" borderId="2" xfId="0" applyBorder="1" applyAlignment="1">
      <alignment horizontal="center" vertical="center"/>
    </xf>
    <xf numFmtId="164" fontId="0" fillId="0" borderId="2" xfId="1" applyNumberFormat="1" applyFont="1" applyFill="1" applyBorder="1" applyAlignment="1">
      <alignment horizontal="center" vertical="center"/>
    </xf>
    <xf numFmtId="164" fontId="0" fillId="0" borderId="2" xfId="1" applyNumberFormat="1" applyFont="1" applyBorder="1" applyAlignment="1">
      <alignment horizontal="center" vertical="center"/>
    </xf>
    <xf numFmtId="0" fontId="0" fillId="2" borderId="2" xfId="0" applyFont="1" applyFill="1" applyBorder="1" applyAlignment="1">
      <alignment horizontal="center" vertical="center"/>
    </xf>
    <xf numFmtId="0" fontId="0" fillId="0" borderId="2" xfId="0" applyNumberFormat="1" applyBorder="1"/>
    <xf numFmtId="1" fontId="0" fillId="0" borderId="2" xfId="0" applyNumberFormat="1" applyFont="1" applyBorder="1" applyAlignment="1">
      <alignment horizontal="center" vertical="center"/>
    </xf>
    <xf numFmtId="0" fontId="0" fillId="0" borderId="18" xfId="0" applyBorder="1"/>
    <xf numFmtId="0" fontId="0" fillId="0" borderId="19" xfId="0" applyNumberFormat="1" applyFont="1" applyBorder="1" applyAlignment="1">
      <alignment horizontal="center" vertical="center"/>
    </xf>
    <xf numFmtId="9" fontId="0" fillId="0" borderId="2" xfId="2" applyFont="1" applyBorder="1" applyAlignment="1">
      <alignment horizontal="center" vertical="center"/>
    </xf>
    <xf numFmtId="0" fontId="0" fillId="0" borderId="2" xfId="0" applyNumberFormat="1" applyFont="1" applyBorder="1" applyAlignment="1">
      <alignment horizontal="center" vertical="center"/>
    </xf>
    <xf numFmtId="1" fontId="0" fillId="0" borderId="20" xfId="0" applyNumberFormat="1" applyFont="1" applyBorder="1" applyAlignment="1">
      <alignment horizontal="center" vertical="center"/>
    </xf>
    <xf numFmtId="0" fontId="0" fillId="0" borderId="3" xfId="0" applyBorder="1" applyAlignment="1">
      <alignment horizontal="center" vertical="center"/>
    </xf>
    <xf numFmtId="164" fontId="0" fillId="0" borderId="3" xfId="1" applyNumberFormat="1" applyFont="1" applyFill="1" applyBorder="1" applyAlignment="1">
      <alignment horizontal="center" vertical="center"/>
    </xf>
    <xf numFmtId="164" fontId="0" fillId="0" borderId="3" xfId="1" applyNumberFormat="1" applyFont="1" applyBorder="1" applyAlignment="1">
      <alignment horizontal="center" vertical="center"/>
    </xf>
    <xf numFmtId="0" fontId="0" fillId="2" borderId="3" xfId="0" applyFont="1" applyFill="1" applyBorder="1" applyAlignment="1">
      <alignment horizontal="center" vertical="center"/>
    </xf>
    <xf numFmtId="0" fontId="0" fillId="0" borderId="3" xfId="0" applyNumberFormat="1" applyBorder="1"/>
    <xf numFmtId="0" fontId="0" fillId="0" borderId="3" xfId="0" applyNumberFormat="1" applyFill="1" applyBorder="1"/>
    <xf numFmtId="1" fontId="0" fillId="0" borderId="3" xfId="0" applyNumberFormat="1" applyFont="1" applyBorder="1" applyAlignment="1">
      <alignment horizontal="center" vertical="center"/>
    </xf>
    <xf numFmtId="0" fontId="0" fillId="0" borderId="32" xfId="0" applyBorder="1"/>
    <xf numFmtId="0" fontId="0" fillId="0" borderId="9" xfId="0" applyNumberFormat="1" applyFont="1" applyBorder="1" applyAlignment="1">
      <alignment horizontal="center" vertical="center"/>
    </xf>
    <xf numFmtId="9" fontId="0" fillId="0" borderId="3" xfId="2" applyFont="1" applyBorder="1" applyAlignment="1">
      <alignment horizontal="center" vertical="center"/>
    </xf>
    <xf numFmtId="0" fontId="0" fillId="0" borderId="3" xfId="0" applyNumberFormat="1" applyFont="1" applyBorder="1" applyAlignment="1">
      <alignment horizontal="center" vertical="center"/>
    </xf>
    <xf numFmtId="1" fontId="0" fillId="0" borderId="8" xfId="0" applyNumberFormat="1" applyFont="1" applyBorder="1" applyAlignment="1">
      <alignment horizontal="center" vertical="center"/>
    </xf>
    <xf numFmtId="0" fontId="0" fillId="0" borderId="14" xfId="0" applyBorder="1" applyAlignment="1">
      <alignment horizontal="center" vertical="center"/>
    </xf>
    <xf numFmtId="164" fontId="0" fillId="0" borderId="14" xfId="1" applyNumberFormat="1" applyFont="1" applyBorder="1" applyAlignment="1">
      <alignment horizontal="center" vertical="center"/>
    </xf>
    <xf numFmtId="164" fontId="0" fillId="0" borderId="14" xfId="1"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0" borderId="14" xfId="0" applyNumberFormat="1" applyBorder="1"/>
    <xf numFmtId="1" fontId="0" fillId="0" borderId="14" xfId="0" applyNumberFormat="1" applyFont="1" applyBorder="1" applyAlignment="1">
      <alignment horizontal="center" vertical="center"/>
    </xf>
    <xf numFmtId="0" fontId="0" fillId="0" borderId="27" xfId="0" applyBorder="1"/>
    <xf numFmtId="0" fontId="0" fillId="0" borderId="13" xfId="0" applyNumberFormat="1" applyFont="1" applyBorder="1" applyAlignment="1">
      <alignment horizontal="center" vertical="center"/>
    </xf>
    <xf numFmtId="9" fontId="0" fillId="0" borderId="14" xfId="2" applyFont="1" applyBorder="1" applyAlignment="1">
      <alignment horizontal="center" vertical="center"/>
    </xf>
    <xf numFmtId="0" fontId="0" fillId="0" borderId="14" xfId="0" applyNumberFormat="1" applyFont="1" applyBorder="1" applyAlignment="1">
      <alignment horizontal="center" vertical="center"/>
    </xf>
    <xf numFmtId="1" fontId="0" fillId="0" borderId="15" xfId="0" applyNumberFormat="1" applyFont="1" applyBorder="1" applyAlignment="1">
      <alignment horizontal="center" vertical="center"/>
    </xf>
    <xf numFmtId="0" fontId="0" fillId="0" borderId="16" xfId="0" applyBorder="1" applyAlignment="1">
      <alignment horizontal="center" vertical="center"/>
    </xf>
    <xf numFmtId="164" fontId="0" fillId="0" borderId="16" xfId="1" applyNumberFormat="1" applyFont="1" applyFill="1" applyBorder="1" applyAlignment="1">
      <alignment horizontal="center" vertical="center"/>
    </xf>
    <xf numFmtId="164" fontId="0" fillId="0" borderId="16" xfId="1" applyNumberFormat="1" applyFont="1" applyBorder="1" applyAlignment="1">
      <alignment horizontal="center" vertical="center"/>
    </xf>
    <xf numFmtId="0" fontId="0" fillId="2" borderId="16" xfId="0" applyFont="1" applyFill="1" applyBorder="1" applyAlignment="1">
      <alignment horizontal="center" vertical="center"/>
    </xf>
    <xf numFmtId="0" fontId="0" fillId="0" borderId="16" xfId="0" applyNumberFormat="1" applyBorder="1"/>
    <xf numFmtId="1" fontId="0" fillId="0" borderId="16" xfId="0" applyNumberFormat="1" applyFont="1" applyBorder="1" applyAlignment="1">
      <alignment horizontal="center" vertical="center"/>
    </xf>
    <xf numFmtId="0" fontId="0" fillId="0" borderId="28" xfId="0" applyBorder="1"/>
    <xf numFmtId="0" fontId="0" fillId="0" borderId="2" xfId="0" applyFont="1" applyBorder="1" applyAlignment="1">
      <alignment horizontal="center" vertical="center"/>
    </xf>
    <xf numFmtId="0" fontId="0" fillId="0" borderId="2" xfId="0" applyNumberFormat="1" applyBorder="1" applyAlignment="1">
      <alignment horizontal="center"/>
    </xf>
    <xf numFmtId="0" fontId="0" fillId="0" borderId="3"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16" xfId="0" applyNumberFormat="1" applyFill="1" applyBorder="1"/>
    <xf numFmtId="164" fontId="0" fillId="0" borderId="16" xfId="0" applyNumberFormat="1" applyFont="1" applyBorder="1" applyAlignment="1">
      <alignment horizontal="center" vertical="center"/>
    </xf>
    <xf numFmtId="0" fontId="0" fillId="4" borderId="14" xfId="0" applyNumberFormat="1" applyFont="1" applyFill="1" applyBorder="1" applyAlignment="1">
      <alignment horizontal="center" vertical="center"/>
    </xf>
    <xf numFmtId="9" fontId="0" fillId="4" borderId="0" xfId="0" applyNumberFormat="1" applyFill="1"/>
    <xf numFmtId="0" fontId="0" fillId="4" borderId="14" xfId="0" applyFill="1" applyBorder="1" applyAlignment="1">
      <alignment horizontal="center" vertical="center"/>
    </xf>
    <xf numFmtId="9" fontId="2" fillId="0" borderId="59" xfId="2" applyFont="1" applyBorder="1"/>
    <xf numFmtId="1" fontId="0" fillId="0" borderId="29" xfId="2" applyNumberFormat="1" applyFont="1" applyBorder="1"/>
    <xf numFmtId="9" fontId="0" fillId="0" borderId="47" xfId="2" applyFont="1" applyBorder="1"/>
    <xf numFmtId="1" fontId="0" fillId="0" borderId="30" xfId="0" applyNumberFormat="1" applyBorder="1"/>
    <xf numFmtId="9" fontId="0" fillId="0" borderId="48" xfId="2" applyFont="1" applyBorder="1"/>
    <xf numFmtId="1" fontId="0" fillId="0" borderId="30" xfId="2" applyNumberFormat="1" applyFont="1" applyBorder="1"/>
    <xf numFmtId="9" fontId="0" fillId="0" borderId="41" xfId="0" applyNumberFormat="1" applyBorder="1"/>
    <xf numFmtId="9" fontId="1" fillId="0" borderId="57" xfId="2" applyNumberFormat="1" applyFont="1" applyFill="1" applyBorder="1"/>
    <xf numFmtId="9" fontId="2" fillId="0" borderId="41" xfId="0" applyNumberFormat="1" applyFont="1" applyFill="1" applyBorder="1"/>
    <xf numFmtId="0" fontId="0" fillId="5" borderId="19" xfId="0" applyFill="1" applyBorder="1" applyAlignment="1">
      <alignment horizontal="center" vertical="center"/>
    </xf>
    <xf numFmtId="0" fontId="0" fillId="0" borderId="33" xfId="0" applyBorder="1" applyAlignment="1">
      <alignment horizontal="center" vertical="center"/>
    </xf>
    <xf numFmtId="0" fontId="6" fillId="5" borderId="19" xfId="0" applyFont="1" applyFill="1" applyBorder="1" applyAlignment="1">
      <alignment horizontal="center" vertical="center"/>
    </xf>
    <xf numFmtId="0" fontId="0" fillId="5" borderId="9" xfId="0" applyFill="1" applyBorder="1" applyAlignment="1">
      <alignment horizontal="center" vertical="center"/>
    </xf>
    <xf numFmtId="0" fontId="0" fillId="0" borderId="37" xfId="0" applyBorder="1" applyAlignment="1">
      <alignment horizontal="center" vertical="center"/>
    </xf>
    <xf numFmtId="0" fontId="6" fillId="5" borderId="9" xfId="0" applyFont="1" applyFill="1" applyBorder="1" applyAlignment="1">
      <alignment horizontal="center" vertical="center"/>
    </xf>
    <xf numFmtId="0" fontId="0" fillId="5" borderId="6" xfId="0" applyFill="1" applyBorder="1" applyAlignment="1">
      <alignment horizontal="center" vertical="center"/>
    </xf>
    <xf numFmtId="0" fontId="0" fillId="0" borderId="36" xfId="0" applyBorder="1" applyAlignment="1">
      <alignment horizontal="center" vertical="center"/>
    </xf>
    <xf numFmtId="0" fontId="6" fillId="5" borderId="6" xfId="0" applyFont="1" applyFill="1" applyBorder="1" applyAlignment="1">
      <alignment horizontal="center" vertical="center"/>
    </xf>
    <xf numFmtId="0" fontId="0" fillId="4" borderId="13" xfId="0" applyFill="1" applyBorder="1" applyAlignment="1">
      <alignment horizontal="center" vertical="center"/>
    </xf>
    <xf numFmtId="0" fontId="0" fillId="4" borderId="34" xfId="0" applyFill="1" applyBorder="1" applyAlignment="1">
      <alignment horizontal="center" vertical="center"/>
    </xf>
    <xf numFmtId="0" fontId="6" fillId="4" borderId="13" xfId="0" applyFont="1" applyFill="1" applyBorder="1" applyAlignment="1">
      <alignment horizontal="center" vertical="center"/>
    </xf>
    <xf numFmtId="0" fontId="0" fillId="0" borderId="35" xfId="0" applyNumberFormat="1" applyBorder="1" applyAlignment="1">
      <alignment horizontal="center" vertical="center"/>
    </xf>
    <xf numFmtId="0" fontId="0" fillId="0" borderId="35" xfId="0" applyNumberFormat="1" applyBorder="1"/>
    <xf numFmtId="0" fontId="0" fillId="0" borderId="15" xfId="0" applyBorder="1" applyAlignment="1">
      <alignment horizontal="center" vertical="center"/>
    </xf>
    <xf numFmtId="9" fontId="0" fillId="5" borderId="60" xfId="2" applyFont="1" applyFill="1" applyBorder="1" applyAlignment="1">
      <alignment horizontal="center" vertical="center"/>
    </xf>
    <xf numFmtId="0" fontId="2" fillId="2" borderId="35" xfId="0" applyFont="1" applyFill="1" applyBorder="1" applyAlignment="1">
      <alignment vertical="center"/>
    </xf>
    <xf numFmtId="0" fontId="0" fillId="0" borderId="20" xfId="0" applyBorder="1" applyAlignment="1">
      <alignment horizontal="center" vertical="center"/>
    </xf>
    <xf numFmtId="0" fontId="0" fillId="0" borderId="33" xfId="0" applyNumberFormat="1" applyBorder="1" applyAlignment="1">
      <alignment horizontal="center" vertical="center"/>
    </xf>
    <xf numFmtId="0" fontId="0" fillId="0" borderId="2" xfId="0" applyNumberFormat="1" applyBorder="1" applyAlignment="1">
      <alignment horizontal="center" vertical="center"/>
    </xf>
    <xf numFmtId="1" fontId="0" fillId="0" borderId="2" xfId="0" applyNumberFormat="1" applyBorder="1" applyAlignment="1">
      <alignment horizontal="center" vertical="center"/>
    </xf>
    <xf numFmtId="0" fontId="0" fillId="0" borderId="3" xfId="0" applyNumberFormat="1" applyBorder="1" applyAlignment="1">
      <alignment horizontal="center" vertical="center"/>
    </xf>
    <xf numFmtId="1" fontId="0" fillId="0" borderId="15" xfId="0" applyNumberFormat="1" applyBorder="1" applyAlignment="1">
      <alignment horizontal="center" vertical="center"/>
    </xf>
    <xf numFmtId="1" fontId="0" fillId="0" borderId="5" xfId="0" applyNumberFormat="1" applyBorder="1" applyAlignment="1">
      <alignment horizontal="center" vertical="center"/>
    </xf>
    <xf numFmtId="0" fontId="0" fillId="0" borderId="16" xfId="0" applyNumberFormat="1" applyBorder="1" applyAlignment="1">
      <alignment horizontal="center" vertical="center"/>
    </xf>
    <xf numFmtId="1" fontId="0" fillId="0" borderId="7" xfId="0" applyNumberFormat="1"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14" xfId="0" applyNumberFormat="1" applyBorder="1" applyAlignment="1">
      <alignment horizontal="center" vertical="center"/>
    </xf>
    <xf numFmtId="0" fontId="8" fillId="0" borderId="2" xfId="0" applyFont="1" applyBorder="1" applyAlignment="1">
      <alignment horizontal="center" vertical="center"/>
    </xf>
    <xf numFmtId="0" fontId="2" fillId="2" borderId="2" xfId="0" applyFont="1" applyFill="1" applyBorder="1" applyAlignment="1">
      <alignment vertical="center"/>
    </xf>
    <xf numFmtId="0" fontId="2" fillId="0" borderId="2" xfId="0" applyNumberFormat="1" applyFont="1" applyBorder="1" applyAlignment="1">
      <alignment horizontal="center" vertical="center"/>
    </xf>
    <xf numFmtId="9" fontId="0" fillId="0" borderId="46" xfId="2" applyFont="1" applyBorder="1" applyAlignment="1">
      <alignment horizontal="center" vertical="center"/>
    </xf>
    <xf numFmtId="9" fontId="6" fillId="5" borderId="24" xfId="2" applyFont="1" applyFill="1" applyBorder="1" applyAlignment="1">
      <alignment horizontal="center" vertical="center"/>
    </xf>
    <xf numFmtId="1" fontId="0" fillId="0" borderId="8" xfId="0" applyNumberFormat="1" applyBorder="1" applyAlignment="1">
      <alignment horizontal="center" vertical="center"/>
    </xf>
    <xf numFmtId="0" fontId="2" fillId="2" borderId="37" xfId="0" applyFont="1" applyFill="1" applyBorder="1" applyAlignment="1">
      <alignment vertical="center"/>
    </xf>
    <xf numFmtId="0" fontId="0" fillId="0" borderId="40" xfId="0" applyBorder="1" applyAlignment="1">
      <alignment horizontal="center" vertical="center"/>
    </xf>
    <xf numFmtId="0" fontId="2" fillId="2" borderId="34" xfId="0" applyFont="1" applyFill="1" applyBorder="1" applyAlignment="1">
      <alignment vertical="center"/>
    </xf>
    <xf numFmtId="0" fontId="0" fillId="0" borderId="52" xfId="0" applyBorder="1" applyAlignment="1">
      <alignment horizontal="center" vertical="center"/>
    </xf>
    <xf numFmtId="0" fontId="2" fillId="2" borderId="36" xfId="0" applyFont="1" applyFill="1" applyBorder="1" applyAlignment="1">
      <alignment vertical="center"/>
    </xf>
    <xf numFmtId="0" fontId="2" fillId="0" borderId="16" xfId="0" applyNumberFormat="1" applyFont="1" applyBorder="1" applyAlignment="1">
      <alignment horizontal="center" vertical="center"/>
    </xf>
    <xf numFmtId="0" fontId="0" fillId="0" borderId="61" xfId="0" applyBorder="1" applyAlignment="1">
      <alignment horizontal="center" vertical="center"/>
    </xf>
    <xf numFmtId="0" fontId="0" fillId="0" borderId="30" xfId="0" applyBorder="1"/>
    <xf numFmtId="0" fontId="0" fillId="0" borderId="48" xfId="0" applyBorder="1"/>
    <xf numFmtId="9" fontId="0" fillId="0" borderId="31" xfId="2" applyFont="1" applyBorder="1"/>
    <xf numFmtId="9" fontId="0" fillId="4" borderId="41" xfId="0" applyNumberFormat="1" applyFill="1" applyBorder="1"/>
    <xf numFmtId="9" fontId="0" fillId="7" borderId="7" xfId="2" applyFont="1" applyFill="1" applyBorder="1" applyAlignment="1">
      <alignment horizontal="center" vertical="center"/>
    </xf>
    <xf numFmtId="9" fontId="0" fillId="7" borderId="28" xfId="2" applyFont="1" applyFill="1" applyBorder="1" applyAlignment="1">
      <alignment horizontal="center" vertical="center"/>
    </xf>
    <xf numFmtId="9" fontId="6" fillId="7" borderId="7" xfId="2" applyFont="1" applyFill="1" applyBorder="1" applyAlignment="1">
      <alignment horizontal="center" vertical="center"/>
    </xf>
    <xf numFmtId="9" fontId="0" fillId="7" borderId="5" xfId="2" applyFont="1" applyFill="1" applyBorder="1" applyAlignment="1">
      <alignment horizontal="center" vertical="center"/>
    </xf>
    <xf numFmtId="9" fontId="0" fillId="7" borderId="17" xfId="2" applyFont="1" applyFill="1" applyBorder="1" applyAlignment="1">
      <alignment horizontal="center" vertical="center"/>
    </xf>
    <xf numFmtId="9" fontId="6" fillId="7" borderId="5" xfId="2" applyFont="1" applyFill="1" applyBorder="1" applyAlignment="1">
      <alignment horizontal="center" vertical="center"/>
    </xf>
    <xf numFmtId="9" fontId="0" fillId="7" borderId="8" xfId="2" applyFont="1" applyFill="1" applyBorder="1" applyAlignment="1">
      <alignment horizontal="center" vertical="center"/>
    </xf>
    <xf numFmtId="9" fontId="0" fillId="7" borderId="32" xfId="2" applyFont="1" applyFill="1" applyBorder="1" applyAlignment="1">
      <alignment horizontal="center" vertical="center"/>
    </xf>
    <xf numFmtId="9" fontId="0" fillId="8" borderId="5" xfId="2" applyFont="1" applyFill="1" applyBorder="1" applyAlignment="1">
      <alignment horizontal="center" vertical="center"/>
    </xf>
    <xf numFmtId="9" fontId="0" fillId="8" borderId="17" xfId="2" applyFont="1" applyFill="1" applyBorder="1" applyAlignment="1">
      <alignment horizontal="center" vertical="center"/>
    </xf>
    <xf numFmtId="9" fontId="6" fillId="8" borderId="5" xfId="2" applyFont="1" applyFill="1" applyBorder="1" applyAlignment="1">
      <alignment horizontal="center" vertical="center"/>
    </xf>
    <xf numFmtId="9" fontId="0" fillId="8" borderId="8" xfId="2" applyFont="1" applyFill="1" applyBorder="1" applyAlignment="1">
      <alignment horizontal="center" vertical="center"/>
    </xf>
    <xf numFmtId="9" fontId="0" fillId="8" borderId="32" xfId="2" applyFont="1" applyFill="1" applyBorder="1" applyAlignment="1">
      <alignment horizontal="center" vertical="center"/>
    </xf>
    <xf numFmtId="9" fontId="6" fillId="8" borderId="8" xfId="2" applyFont="1" applyFill="1" applyBorder="1" applyAlignment="1">
      <alignment horizontal="center" vertical="center"/>
    </xf>
    <xf numFmtId="0" fontId="0" fillId="4" borderId="17" xfId="0" applyFill="1" applyBorder="1" applyAlignment="1">
      <alignment horizontal="center" vertical="center"/>
    </xf>
    <xf numFmtId="0" fontId="0" fillId="4" borderId="1" xfId="0" applyFill="1" applyBorder="1" applyAlignment="1">
      <alignment horizontal="center" vertical="center"/>
    </xf>
    <xf numFmtId="0" fontId="0" fillId="0" borderId="14" xfId="0" applyFill="1" applyBorder="1" applyAlignment="1">
      <alignment horizontal="center" vertical="center"/>
    </xf>
    <xf numFmtId="0" fontId="0" fillId="0" borderId="14" xfId="0" applyFont="1" applyFill="1" applyBorder="1" applyAlignment="1">
      <alignment horizontal="center" vertical="center"/>
    </xf>
    <xf numFmtId="0" fontId="0" fillId="0" borderId="14" xfId="0" applyNumberFormat="1" applyFont="1" applyFill="1" applyBorder="1" applyAlignment="1">
      <alignment horizontal="center" vertical="center"/>
    </xf>
    <xf numFmtId="1" fontId="0" fillId="0" borderId="14" xfId="0" applyNumberFormat="1" applyFont="1" applyFill="1" applyBorder="1" applyAlignment="1">
      <alignment horizontal="center" vertical="center"/>
    </xf>
    <xf numFmtId="0" fontId="0" fillId="0" borderId="27" xfId="0" applyFill="1" applyBorder="1"/>
    <xf numFmtId="0" fontId="0" fillId="0" borderId="13" xfId="0" applyNumberFormat="1" applyFont="1" applyFill="1" applyBorder="1" applyAlignment="1">
      <alignment horizontal="center" vertical="center"/>
    </xf>
    <xf numFmtId="9" fontId="0" fillId="0" borderId="14" xfId="2" applyFont="1" applyFill="1" applyBorder="1" applyAlignment="1">
      <alignment horizontal="center" vertical="center"/>
    </xf>
    <xf numFmtId="1" fontId="0" fillId="0" borderId="15"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7" xfId="0" applyFill="1" applyBorder="1"/>
    <xf numFmtId="0" fontId="0" fillId="0" borderId="4" xfId="0" applyNumberFormat="1" applyFont="1" applyFill="1" applyBorder="1" applyAlignment="1">
      <alignment horizontal="center" vertical="center"/>
    </xf>
    <xf numFmtId="9" fontId="0" fillId="0" borderId="1" xfId="2" applyFont="1" applyFill="1" applyBorder="1" applyAlignment="1">
      <alignment horizontal="center" vertical="center"/>
    </xf>
    <xf numFmtId="1" fontId="0" fillId="0" borderId="5" xfId="0" applyNumberFormat="1" applyFont="1" applyFill="1" applyBorder="1" applyAlignment="1">
      <alignment horizontal="center" vertical="center"/>
    </xf>
    <xf numFmtId="0" fontId="0" fillId="0" borderId="14" xfId="0" applyNumberFormat="1" applyFill="1" applyBorder="1"/>
    <xf numFmtId="0" fontId="0" fillId="0" borderId="0" xfId="0" applyFill="1" applyBorder="1"/>
    <xf numFmtId="1" fontId="0" fillId="4" borderId="4" xfId="1" applyNumberFormat="1" applyFont="1" applyFill="1" applyBorder="1" applyAlignment="1">
      <alignment horizontal="right" vertical="center"/>
    </xf>
    <xf numFmtId="9" fontId="2" fillId="4" borderId="5" xfId="2" applyFont="1" applyFill="1" applyBorder="1" applyAlignment="1">
      <alignment horizontal="right" vertical="center"/>
    </xf>
    <xf numFmtId="1" fontId="0" fillId="4" borderId="35" xfId="1" applyNumberFormat="1" applyFont="1" applyFill="1" applyBorder="1" applyAlignment="1">
      <alignment horizontal="right" vertical="center"/>
    </xf>
    <xf numFmtId="9" fontId="2" fillId="4" borderId="17" xfId="2" applyFont="1" applyFill="1" applyBorder="1" applyAlignment="1">
      <alignment horizontal="right" vertical="center"/>
    </xf>
    <xf numFmtId="1" fontId="0" fillId="4" borderId="43" xfId="0" applyNumberFormat="1" applyFill="1" applyBorder="1" applyAlignment="1">
      <alignment horizontal="center"/>
    </xf>
    <xf numFmtId="164" fontId="0" fillId="4" borderId="1" xfId="1"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4" borderId="1" xfId="0" applyNumberFormat="1" applyFont="1" applyFill="1" applyBorder="1" applyAlignment="1">
      <alignment horizontal="center" vertical="center"/>
    </xf>
    <xf numFmtId="1" fontId="0" fillId="4" borderId="1" xfId="0" applyNumberFormat="1" applyFont="1" applyFill="1" applyBorder="1" applyAlignment="1">
      <alignment horizontal="center" vertical="center"/>
    </xf>
    <xf numFmtId="0" fontId="0" fillId="4" borderId="17" xfId="0" applyFill="1" applyBorder="1"/>
    <xf numFmtId="0" fontId="0" fillId="4" borderId="4" xfId="0" applyNumberFormat="1" applyFont="1" applyFill="1" applyBorder="1" applyAlignment="1">
      <alignment horizontal="center" vertical="center"/>
    </xf>
    <xf numFmtId="9" fontId="0" fillId="4" borderId="1" xfId="2" applyFont="1" applyFill="1" applyBorder="1" applyAlignment="1">
      <alignment horizontal="center" vertical="center"/>
    </xf>
    <xf numFmtId="1" fontId="0" fillId="4" borderId="5" xfId="0" applyNumberFormat="1" applyFont="1" applyFill="1" applyBorder="1" applyAlignment="1">
      <alignment horizontal="center" vertical="center"/>
    </xf>
    <xf numFmtId="9" fontId="7" fillId="0" borderId="5" xfId="2"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wrapText="1"/>
    </xf>
    <xf numFmtId="0" fontId="11" fillId="0" borderId="1" xfId="0" applyFont="1" applyBorder="1" applyAlignment="1">
      <alignment horizontal="center" vertical="center"/>
    </xf>
    <xf numFmtId="0" fontId="11" fillId="0" borderId="0" xfId="0" applyFont="1"/>
    <xf numFmtId="9" fontId="11" fillId="0" borderId="30" xfId="2" applyFont="1" applyBorder="1"/>
    <xf numFmtId="9" fontId="12" fillId="0" borderId="0" xfId="0" applyNumberFormat="1" applyFont="1"/>
    <xf numFmtId="9" fontId="12" fillId="4" borderId="0" xfId="0" applyNumberFormat="1" applyFont="1" applyFill="1"/>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0" xfId="0" applyFont="1"/>
    <xf numFmtId="1" fontId="6" fillId="0" borderId="30" xfId="0" applyNumberFormat="1" applyFont="1" applyBorder="1"/>
    <xf numFmtId="9" fontId="6" fillId="0" borderId="30" xfId="2" applyFont="1" applyBorder="1"/>
    <xf numFmtId="0" fontId="6" fillId="0" borderId="13" xfId="0" applyFont="1" applyBorder="1" applyAlignment="1">
      <alignment horizontal="center" vertical="center"/>
    </xf>
    <xf numFmtId="1" fontId="6" fillId="0" borderId="14" xfId="0" applyNumberFormat="1" applyFont="1" applyBorder="1"/>
    <xf numFmtId="0" fontId="6" fillId="0" borderId="4" xfId="0" applyFont="1" applyBorder="1" applyAlignment="1">
      <alignment horizontal="center" vertical="center"/>
    </xf>
    <xf numFmtId="1" fontId="6" fillId="0" borderId="1" xfId="0" applyNumberFormat="1" applyFont="1" applyBorder="1"/>
    <xf numFmtId="1" fontId="6" fillId="0" borderId="1" xfId="0" applyNumberFormat="1" applyFont="1" applyBorder="1" applyAlignment="1">
      <alignment horizontal="center" vertical="center"/>
    </xf>
    <xf numFmtId="0" fontId="6" fillId="0" borderId="6" xfId="0" applyFont="1" applyBorder="1" applyAlignment="1">
      <alignment horizontal="center" vertical="center"/>
    </xf>
    <xf numFmtId="1" fontId="6" fillId="0" borderId="16" xfId="0" applyNumberFormat="1" applyFont="1" applyBorder="1"/>
    <xf numFmtId="1" fontId="6" fillId="0" borderId="0" xfId="0" applyNumberFormat="1" applyFont="1"/>
    <xf numFmtId="1" fontId="6" fillId="9" borderId="30" xfId="0" applyNumberFormat="1" applyFont="1" applyFill="1" applyBorder="1"/>
    <xf numFmtId="1" fontId="11" fillId="9" borderId="30" xfId="0" applyNumberFormat="1" applyFont="1" applyFill="1" applyBorder="1"/>
    <xf numFmtId="0" fontId="6" fillId="0" borderId="30" xfId="0" applyFont="1" applyBorder="1"/>
    <xf numFmtId="0" fontId="6" fillId="0" borderId="48" xfId="0" applyFont="1" applyBorder="1"/>
    <xf numFmtId="9" fontId="6" fillId="0" borderId="31" xfId="2" applyFont="1" applyBorder="1"/>
    <xf numFmtId="9" fontId="6" fillId="4" borderId="41" xfId="0" applyNumberFormat="1" applyFont="1" applyFill="1" applyBorder="1"/>
    <xf numFmtId="9" fontId="6" fillId="0" borderId="0" xfId="2" applyFont="1"/>
    <xf numFmtId="1" fontId="11" fillId="0" borderId="0" xfId="0" applyNumberFormat="1" applyFont="1"/>
    <xf numFmtId="9" fontId="11" fillId="0" borderId="0" xfId="2" applyFont="1"/>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9" fillId="4" borderId="1" xfId="0" applyNumberFormat="1" applyFont="1" applyFill="1" applyBorder="1"/>
    <xf numFmtId="0" fontId="0" fillId="4" borderId="1" xfId="0" applyNumberFormat="1" applyFont="1" applyFill="1" applyBorder="1"/>
    <xf numFmtId="0" fontId="0" fillId="4" borderId="0" xfId="0" applyFill="1" applyBorder="1"/>
    <xf numFmtId="0" fontId="0" fillId="11" borderId="1" xfId="0" applyFont="1" applyFill="1" applyBorder="1" applyAlignment="1">
      <alignment horizontal="center" vertical="center"/>
    </xf>
    <xf numFmtId="0" fontId="0" fillId="11" borderId="1" xfId="0" applyNumberFormat="1" applyFont="1" applyFill="1" applyBorder="1" applyAlignment="1">
      <alignment horizontal="center" vertical="center"/>
    </xf>
    <xf numFmtId="9" fontId="0" fillId="11" borderId="1" xfId="2" applyFont="1" applyFill="1" applyBorder="1" applyAlignment="1">
      <alignment horizontal="center" vertical="center"/>
    </xf>
    <xf numFmtId="0" fontId="0" fillId="11" borderId="2" xfId="0" applyNumberFormat="1" applyFont="1" applyFill="1" applyBorder="1" applyAlignment="1">
      <alignment horizontal="center" vertical="center"/>
    </xf>
    <xf numFmtId="9" fontId="0" fillId="11" borderId="2" xfId="2" applyFont="1" applyFill="1" applyBorder="1" applyAlignment="1">
      <alignment horizontal="center" vertical="center"/>
    </xf>
    <xf numFmtId="0" fontId="0" fillId="11" borderId="14" xfId="0" applyNumberFormat="1" applyFont="1" applyFill="1" applyBorder="1" applyAlignment="1">
      <alignment horizontal="center" vertical="center"/>
    </xf>
    <xf numFmtId="9" fontId="0" fillId="11" borderId="14" xfId="2" applyFont="1" applyFill="1" applyBorder="1" applyAlignment="1">
      <alignment horizontal="center" vertical="center"/>
    </xf>
    <xf numFmtId="0" fontId="0" fillId="11" borderId="16" xfId="0" applyNumberFormat="1" applyFont="1" applyFill="1" applyBorder="1" applyAlignment="1">
      <alignment horizontal="center" vertical="center"/>
    </xf>
    <xf numFmtId="0" fontId="0" fillId="11" borderId="3" xfId="0" applyNumberFormat="1" applyFont="1" applyFill="1" applyBorder="1" applyAlignment="1">
      <alignment horizontal="center" vertical="center"/>
    </xf>
    <xf numFmtId="9" fontId="0" fillId="11" borderId="3" xfId="2" applyFont="1" applyFill="1" applyBorder="1" applyAlignment="1">
      <alignment horizontal="center" vertical="center"/>
    </xf>
    <xf numFmtId="164" fontId="0" fillId="11" borderId="1" xfId="0" applyNumberFormat="1" applyFont="1" applyFill="1" applyBorder="1" applyAlignment="1">
      <alignment horizontal="center" vertical="center"/>
    </xf>
    <xf numFmtId="9" fontId="0" fillId="11" borderId="16" xfId="2" applyFont="1" applyFill="1" applyBorder="1" applyAlignment="1">
      <alignment horizontal="center" vertical="center"/>
    </xf>
    <xf numFmtId="0" fontId="0" fillId="0" borderId="1" xfId="0" applyNumberFormat="1" applyBorder="1" applyAlignment="1">
      <alignment horizontal="center" vertical="center" wrapText="1"/>
    </xf>
    <xf numFmtId="0" fontId="0" fillId="0" borderId="14" xfId="0" applyFont="1" applyBorder="1" applyAlignment="1">
      <alignment horizontal="center" vertical="center" wrapText="1"/>
    </xf>
    <xf numFmtId="0" fontId="0" fillId="12" borderId="1" xfId="0" applyFill="1" applyBorder="1" applyAlignment="1">
      <alignment horizontal="center" vertical="center" wrapText="1"/>
    </xf>
    <xf numFmtId="0" fontId="0" fillId="12" borderId="1" xfId="0" applyFont="1" applyFill="1" applyBorder="1" applyAlignment="1">
      <alignment horizontal="center" vertical="center" wrapText="1"/>
    </xf>
    <xf numFmtId="0" fontId="16" fillId="12" borderId="1" xfId="0" applyFont="1" applyFill="1" applyBorder="1" applyAlignment="1">
      <alignment horizontal="center" vertical="center" textRotation="90" wrapText="1"/>
    </xf>
    <xf numFmtId="0" fontId="17" fillId="12"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0" fillId="12" borderId="1" xfId="0" applyFont="1" applyFill="1" applyBorder="1" applyAlignment="1">
      <alignment horizontal="center" vertical="center" textRotation="90" wrapText="1"/>
    </xf>
    <xf numFmtId="0" fontId="0" fillId="0" borderId="14" xfId="0" applyNumberFormat="1" applyBorder="1" applyAlignment="1">
      <alignment horizontal="center" vertical="center" wrapText="1"/>
    </xf>
    <xf numFmtId="0" fontId="0" fillId="12" borderId="0" xfId="0" applyFill="1" applyAlignment="1">
      <alignment horizontal="center" vertical="center" wrapText="1"/>
    </xf>
    <xf numFmtId="0" fontId="0" fillId="12" borderId="1" xfId="0" applyNumberFormat="1" applyFill="1" applyBorder="1" applyAlignment="1">
      <alignment horizontal="center" vertical="center" wrapText="1"/>
    </xf>
    <xf numFmtId="0" fontId="0" fillId="12" borderId="1" xfId="0" applyFill="1" applyBorder="1" applyAlignment="1">
      <alignment horizontal="center" vertical="center" textRotation="90" wrapText="1"/>
    </xf>
    <xf numFmtId="0" fontId="8" fillId="12" borderId="1" xfId="0" applyFont="1" applyFill="1" applyBorder="1" applyAlignment="1">
      <alignment horizontal="center" vertical="center" textRotation="90" wrapText="1"/>
    </xf>
    <xf numFmtId="0" fontId="0" fillId="0" borderId="16" xfId="0" applyFont="1" applyBorder="1" applyAlignment="1">
      <alignment horizontal="center" vertical="center" wrapText="1"/>
    </xf>
    <xf numFmtId="0" fontId="13" fillId="0" borderId="0" xfId="0" applyFont="1" applyAlignment="1">
      <alignment horizontal="center" vertical="center" wrapText="1"/>
    </xf>
    <xf numFmtId="0" fontId="3" fillId="0" borderId="0" xfId="0" applyFont="1" applyBorder="1" applyAlignment="1">
      <alignment horizontal="center" vertical="center" wrapText="1"/>
    </xf>
    <xf numFmtId="0" fontId="2" fillId="11" borderId="33" xfId="0" applyFont="1" applyFill="1" applyBorder="1" applyAlignment="1">
      <alignment horizontal="center" vertical="center"/>
    </xf>
    <xf numFmtId="0" fontId="2" fillId="11" borderId="18" xfId="0" applyFont="1" applyFill="1" applyBorder="1" applyAlignment="1">
      <alignment horizontal="center" vertical="center"/>
    </xf>
    <xf numFmtId="1" fontId="0" fillId="11" borderId="34" xfId="1" applyNumberFormat="1" applyFont="1" applyFill="1" applyBorder="1" applyAlignment="1">
      <alignment horizontal="right" vertical="center"/>
    </xf>
    <xf numFmtId="9" fontId="2" fillId="11" borderId="27" xfId="2" applyFont="1" applyFill="1" applyBorder="1" applyAlignment="1">
      <alignment horizontal="right" vertical="center"/>
    </xf>
    <xf numFmtId="1" fontId="0" fillId="11" borderId="35" xfId="1" applyNumberFormat="1" applyFont="1" applyFill="1" applyBorder="1" applyAlignment="1">
      <alignment horizontal="right" vertical="center"/>
    </xf>
    <xf numFmtId="9" fontId="2" fillId="11" borderId="17" xfId="2" applyFont="1" applyFill="1" applyBorder="1" applyAlignment="1">
      <alignment horizontal="right" vertical="center"/>
    </xf>
    <xf numFmtId="1" fontId="0" fillId="11" borderId="36" xfId="1" applyNumberFormat="1" applyFont="1" applyFill="1" applyBorder="1" applyAlignment="1">
      <alignment horizontal="right" vertical="center"/>
    </xf>
    <xf numFmtId="9" fontId="2" fillId="11" borderId="28" xfId="2" applyFont="1" applyFill="1" applyBorder="1" applyAlignment="1">
      <alignment horizontal="right" vertical="center"/>
    </xf>
    <xf numFmtId="1" fontId="0" fillId="11" borderId="37" xfId="0" applyNumberFormat="1" applyFill="1" applyBorder="1" applyAlignment="1">
      <alignment horizontal="right"/>
    </xf>
    <xf numFmtId="9" fontId="2" fillId="11" borderId="32" xfId="2" applyFont="1" applyFill="1" applyBorder="1" applyAlignment="1">
      <alignment horizontal="right" vertical="center"/>
    </xf>
    <xf numFmtId="1" fontId="0" fillId="11" borderId="35" xfId="0" applyNumberFormat="1" applyFill="1" applyBorder="1" applyAlignment="1">
      <alignment horizontal="right"/>
    </xf>
    <xf numFmtId="1" fontId="0" fillId="11" borderId="33" xfId="0" applyNumberFormat="1" applyFill="1" applyBorder="1" applyAlignment="1">
      <alignment horizontal="right"/>
    </xf>
    <xf numFmtId="9" fontId="2" fillId="11" borderId="18" xfId="2" applyFont="1" applyFill="1" applyBorder="1" applyAlignment="1">
      <alignment horizontal="right" vertical="center"/>
    </xf>
    <xf numFmtId="0" fontId="0" fillId="11" borderId="34" xfId="0" applyNumberFormat="1" applyFill="1" applyBorder="1" applyAlignment="1">
      <alignment horizontal="right"/>
    </xf>
    <xf numFmtId="0" fontId="0" fillId="11" borderId="35" xfId="0" applyNumberFormat="1" applyFill="1" applyBorder="1" applyAlignment="1">
      <alignment horizontal="right"/>
    </xf>
    <xf numFmtId="0" fontId="0" fillId="11" borderId="36" xfId="0" applyNumberFormat="1" applyFill="1" applyBorder="1" applyAlignment="1">
      <alignment horizontal="right"/>
    </xf>
    <xf numFmtId="0" fontId="0" fillId="11" borderId="33" xfId="0" applyNumberFormat="1" applyFill="1" applyBorder="1" applyAlignment="1">
      <alignment horizontal="right"/>
    </xf>
    <xf numFmtId="1" fontId="0" fillId="11" borderId="37" xfId="1" applyNumberFormat="1" applyFont="1" applyFill="1" applyBorder="1" applyAlignment="1">
      <alignment horizontal="right" vertical="center"/>
    </xf>
    <xf numFmtId="0" fontId="0" fillId="11" borderId="35" xfId="0" applyFill="1" applyBorder="1" applyAlignment="1">
      <alignment horizontal="right" vertical="center"/>
    </xf>
    <xf numFmtId="0" fontId="0" fillId="11" borderId="37" xfId="0" applyNumberFormat="1" applyFill="1" applyBorder="1" applyAlignment="1">
      <alignment horizontal="right"/>
    </xf>
    <xf numFmtId="1" fontId="0" fillId="11" borderId="0" xfId="0" applyNumberFormat="1" applyFill="1" applyAlignment="1">
      <alignment horizontal="right" vertical="center"/>
    </xf>
    <xf numFmtId="1" fontId="2" fillId="11" borderId="0" xfId="0" applyNumberFormat="1" applyFont="1" applyFill="1" applyAlignment="1">
      <alignment horizontal="right" vertical="center"/>
    </xf>
    <xf numFmtId="0" fontId="0" fillId="11" borderId="0" xfId="0" applyFill="1" applyAlignment="1">
      <alignment horizontal="right" vertical="center"/>
    </xf>
    <xf numFmtId="0" fontId="2" fillId="11" borderId="0" xfId="0" applyFont="1" applyFill="1" applyAlignment="1">
      <alignment horizontal="right" vertical="center"/>
    </xf>
    <xf numFmtId="1" fontId="0" fillId="11" borderId="48" xfId="0" applyNumberFormat="1" applyFill="1" applyBorder="1" applyAlignment="1">
      <alignment horizontal="right" vertical="center"/>
    </xf>
    <xf numFmtId="0" fontId="0" fillId="11" borderId="30" xfId="0" applyFill="1" applyBorder="1" applyAlignment="1">
      <alignment horizontal="center" vertical="center"/>
    </xf>
    <xf numFmtId="0" fontId="0" fillId="11" borderId="25" xfId="0" applyFill="1" applyBorder="1" applyAlignment="1">
      <alignment horizontal="center" vertical="center"/>
    </xf>
    <xf numFmtId="0" fontId="0" fillId="11" borderId="22" xfId="0" applyFill="1" applyBorder="1" applyAlignment="1">
      <alignment horizontal="center" vertical="center"/>
    </xf>
    <xf numFmtId="1" fontId="0" fillId="11" borderId="41" xfId="0" applyNumberFormat="1" applyFill="1" applyBorder="1" applyAlignment="1">
      <alignment horizontal="right" vertical="center"/>
    </xf>
    <xf numFmtId="0" fontId="0" fillId="11" borderId="23" xfId="0" applyFill="1" applyBorder="1" applyAlignment="1">
      <alignment horizontal="center" vertical="center"/>
    </xf>
    <xf numFmtId="0" fontId="2" fillId="11" borderId="30" xfId="0" applyFont="1" applyFill="1" applyBorder="1" applyAlignment="1">
      <alignment horizontal="right" vertical="center"/>
    </xf>
    <xf numFmtId="9" fontId="2" fillId="11" borderId="31" xfId="2" applyFont="1" applyFill="1" applyBorder="1" applyAlignment="1">
      <alignment horizontal="right" vertical="center"/>
    </xf>
    <xf numFmtId="0" fontId="0" fillId="0" borderId="51" xfId="0" applyNumberFormat="1" applyBorder="1" applyAlignment="1">
      <alignment horizontal="center" vertical="center"/>
    </xf>
    <xf numFmtId="0" fontId="0" fillId="0" borderId="0" xfId="0" applyAlignment="1">
      <alignment vertical="center"/>
    </xf>
    <xf numFmtId="0" fontId="0" fillId="0" borderId="0" xfId="0" applyAlignment="1">
      <alignment vertical="center" textRotation="90" wrapText="1"/>
    </xf>
    <xf numFmtId="0" fontId="3" fillId="0" borderId="0" xfId="0" applyFont="1" applyAlignment="1">
      <alignment vertical="center"/>
    </xf>
    <xf numFmtId="0" fontId="13" fillId="0" borderId="0" xfId="0" applyFont="1" applyAlignment="1">
      <alignment vertical="center"/>
    </xf>
    <xf numFmtId="0" fontId="0" fillId="0" borderId="0" xfId="0" applyAlignment="1">
      <alignment vertical="center" wrapText="1"/>
    </xf>
    <xf numFmtId="0" fontId="0" fillId="12" borderId="0" xfId="0" applyFill="1" applyAlignment="1">
      <alignment vertical="center"/>
    </xf>
    <xf numFmtId="0" fontId="0" fillId="0" borderId="0" xfId="0" applyFill="1" applyAlignment="1">
      <alignment vertical="center"/>
    </xf>
    <xf numFmtId="0" fontId="0" fillId="0" borderId="1" xfId="0" applyNumberFormat="1" applyFont="1" applyBorder="1" applyAlignment="1">
      <alignment vertical="center"/>
    </xf>
    <xf numFmtId="0" fontId="0" fillId="12" borderId="0" xfId="0" applyFill="1" applyAlignment="1">
      <alignment vertical="center" wrapText="1"/>
    </xf>
    <xf numFmtId="0" fontId="0" fillId="0" borderId="14" xfId="0" applyNumberFormat="1" applyFont="1" applyBorder="1" applyAlignment="1">
      <alignment vertical="center"/>
    </xf>
    <xf numFmtId="0" fontId="0" fillId="0" borderId="16" xfId="0" applyNumberFormat="1" applyFont="1" applyBorder="1" applyAlignment="1">
      <alignment vertical="center"/>
    </xf>
    <xf numFmtId="0" fontId="3" fillId="0" borderId="0" xfId="0" applyFont="1" applyAlignment="1">
      <alignment vertical="center" wrapText="1"/>
    </xf>
    <xf numFmtId="0" fontId="13" fillId="0" borderId="0" xfId="0" applyFont="1" applyAlignment="1">
      <alignment vertical="center" wrapText="1"/>
    </xf>
    <xf numFmtId="0" fontId="0" fillId="0" borderId="0" xfId="0" applyBorder="1" applyAlignment="1">
      <alignment horizontal="center" vertical="center" wrapText="1"/>
    </xf>
    <xf numFmtId="9" fontId="3" fillId="0" borderId="0" xfId="2" applyFont="1" applyBorder="1" applyAlignment="1">
      <alignment horizontal="center" vertical="center" wrapText="1"/>
    </xf>
    <xf numFmtId="0" fontId="2" fillId="12" borderId="2" xfId="0" applyFont="1" applyFill="1" applyBorder="1" applyAlignment="1">
      <alignment horizontal="center" vertical="center" textRotation="90"/>
    </xf>
    <xf numFmtId="0" fontId="0" fillId="12" borderId="2" xfId="0" applyFont="1" applyFill="1" applyBorder="1" applyAlignment="1">
      <alignment horizontal="center" vertical="center" textRotation="90"/>
    </xf>
    <xf numFmtId="0" fontId="0" fillId="12" borderId="2" xfId="0"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3" xfId="0" applyFont="1" applyFill="1" applyBorder="1" applyAlignment="1">
      <alignment horizontal="center" vertical="center" wrapText="1"/>
    </xf>
    <xf numFmtId="0" fontId="0" fillId="0" borderId="16" xfId="0" applyNumberFormat="1" applyBorder="1" applyAlignment="1">
      <alignment horizontal="center" vertical="center" wrapText="1"/>
    </xf>
    <xf numFmtId="0" fontId="0" fillId="0" borderId="0" xfId="0" applyAlignment="1">
      <alignment horizontal="justify" vertical="center"/>
    </xf>
    <xf numFmtId="0" fontId="0" fillId="0" borderId="0" xfId="0" applyAlignment="1">
      <alignment horizontal="justify"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12" borderId="3" xfId="0" applyNumberFormat="1" applyFill="1" applyBorder="1" applyAlignment="1">
      <alignment horizontal="center" vertical="center" wrapText="1"/>
    </xf>
    <xf numFmtId="9" fontId="13" fillId="0" borderId="1" xfId="2" applyFont="1" applyBorder="1" applyAlignment="1">
      <alignment horizontal="center" vertical="center" wrapText="1"/>
    </xf>
    <xf numFmtId="0" fontId="0" fillId="12" borderId="1" xfId="0" applyFill="1" applyBorder="1" applyAlignment="1">
      <alignment horizontal="justify" vertical="center"/>
    </xf>
    <xf numFmtId="0" fontId="0" fillId="12" borderId="1" xfId="0" applyFill="1" applyBorder="1" applyAlignment="1">
      <alignment vertical="center"/>
    </xf>
    <xf numFmtId="0" fontId="5" fillId="12" borderId="1" xfId="0" applyFont="1" applyFill="1" applyBorder="1" applyAlignment="1">
      <alignment vertical="center"/>
    </xf>
    <xf numFmtId="0" fontId="0" fillId="12" borderId="1" xfId="0" applyFont="1" applyFill="1" applyBorder="1" applyAlignment="1">
      <alignment horizontal="center" vertical="center"/>
    </xf>
    <xf numFmtId="0" fontId="0" fillId="12" borderId="1" xfId="0" applyFont="1" applyFill="1" applyBorder="1" applyAlignment="1">
      <alignment vertical="center"/>
    </xf>
    <xf numFmtId="0" fontId="0" fillId="12" borderId="1" xfId="0" applyFill="1" applyBorder="1" applyAlignment="1">
      <alignment horizontal="center" vertical="center" textRotation="90"/>
    </xf>
    <xf numFmtId="0" fontId="5" fillId="12" borderId="1" xfId="0" applyFont="1" applyFill="1" applyBorder="1" applyAlignment="1">
      <alignment horizontal="center" vertical="center" textRotation="90" wrapText="1"/>
    </xf>
    <xf numFmtId="0" fontId="0" fillId="12" borderId="1" xfId="0" applyFont="1" applyFill="1" applyBorder="1" applyAlignment="1">
      <alignment horizontal="center" vertical="center" textRotation="90"/>
    </xf>
    <xf numFmtId="0" fontId="0" fillId="0" borderId="1" xfId="0" applyFont="1" applyBorder="1" applyAlignment="1">
      <alignment horizontal="justify" vertical="center" wrapText="1"/>
    </xf>
    <xf numFmtId="9" fontId="5" fillId="0" borderId="1" xfId="2" applyFont="1" applyBorder="1" applyAlignment="1">
      <alignment horizontal="center" vertical="center" wrapText="1"/>
    </xf>
    <xf numFmtId="0" fontId="10" fillId="0" borderId="63" xfId="0" applyFont="1" applyBorder="1" applyAlignment="1">
      <alignment horizontal="center" vertical="center"/>
    </xf>
    <xf numFmtId="0" fontId="0" fillId="0" borderId="1" xfId="0" applyBorder="1" applyAlignment="1">
      <alignment horizontal="justify" vertical="center" wrapText="1"/>
    </xf>
    <xf numFmtId="0" fontId="0" fillId="4" borderId="1" xfId="0" applyFill="1" applyBorder="1" applyAlignment="1">
      <alignment horizontal="justify" vertical="center" wrapText="1"/>
    </xf>
    <xf numFmtId="0" fontId="10" fillId="0" borderId="26" xfId="0" applyFont="1" applyBorder="1" applyAlignment="1">
      <alignment horizontal="center" vertical="center" wrapText="1"/>
    </xf>
    <xf numFmtId="0" fontId="0" fillId="0" borderId="63" xfId="0" applyBorder="1" applyAlignment="1">
      <alignment horizontal="center" vertical="center" textRotation="90" wrapText="1"/>
    </xf>
    <xf numFmtId="0" fontId="2" fillId="0" borderId="63" xfId="0" applyFont="1" applyFill="1" applyBorder="1" applyAlignment="1">
      <alignment horizontal="center" vertical="center" textRotation="90" wrapText="1"/>
    </xf>
    <xf numFmtId="0" fontId="0" fillId="0" borderId="63" xfId="0" applyBorder="1" applyAlignment="1">
      <alignment horizontal="center" vertical="center" textRotation="90"/>
    </xf>
    <xf numFmtId="0" fontId="14" fillId="9" borderId="63" xfId="0" applyFont="1" applyFill="1" applyBorder="1" applyAlignment="1">
      <alignment horizontal="center" vertical="center" textRotation="90" wrapText="1"/>
    </xf>
    <xf numFmtId="0" fontId="0" fillId="9" borderId="63" xfId="0" applyFill="1" applyBorder="1" applyAlignment="1">
      <alignment horizontal="center" vertical="center" textRotation="90"/>
    </xf>
    <xf numFmtId="0" fontId="2" fillId="9" borderId="63" xfId="0" applyFont="1" applyFill="1" applyBorder="1" applyAlignment="1">
      <alignment horizontal="center" vertical="center" textRotation="90" wrapText="1"/>
    </xf>
    <xf numFmtId="0" fontId="2" fillId="9" borderId="63" xfId="0" applyFont="1" applyFill="1" applyBorder="1" applyAlignment="1">
      <alignment horizontal="center" vertical="center" textRotation="90"/>
    </xf>
    <xf numFmtId="0" fontId="15" fillId="9" borderId="63" xfId="0" applyFont="1" applyFill="1" applyBorder="1" applyAlignment="1">
      <alignment horizontal="center" vertical="center" textRotation="90" wrapText="1"/>
    </xf>
    <xf numFmtId="0" fontId="0" fillId="0" borderId="3" xfId="0" applyBorder="1" applyAlignment="1">
      <alignment horizontal="justify" vertical="center" wrapText="1"/>
    </xf>
    <xf numFmtId="0" fontId="0" fillId="0" borderId="15" xfId="0" applyBorder="1" applyAlignment="1">
      <alignment horizontal="justify" vertical="center" wrapText="1"/>
    </xf>
    <xf numFmtId="0" fontId="0" fillId="0" borderId="5" xfId="0" applyBorder="1" applyAlignment="1">
      <alignment horizontal="justify" vertical="center" wrapText="1"/>
    </xf>
    <xf numFmtId="0" fontId="0" fillId="0" borderId="7" xfId="0" applyBorder="1" applyAlignment="1">
      <alignment horizontal="justify" vertical="center" wrapText="1"/>
    </xf>
    <xf numFmtId="0" fontId="5" fillId="0" borderId="14" xfId="0" applyFont="1" applyBorder="1" applyAlignment="1">
      <alignment horizontal="center" vertical="center" wrapText="1"/>
    </xf>
    <xf numFmtId="0" fontId="0" fillId="0" borderId="5" xfId="0" applyBorder="1" applyAlignment="1">
      <alignment horizontal="justify" vertical="center"/>
    </xf>
    <xf numFmtId="0" fontId="0" fillId="12" borderId="5" xfId="0" applyFill="1" applyBorder="1" applyAlignment="1">
      <alignment horizontal="justify" vertical="center"/>
    </xf>
    <xf numFmtId="0" fontId="0" fillId="0" borderId="16" xfId="0" applyFont="1" applyBorder="1" applyAlignment="1">
      <alignment horizontal="justify" vertical="center" wrapText="1"/>
    </xf>
    <xf numFmtId="9" fontId="5" fillId="0" borderId="16" xfId="2" applyFont="1" applyBorder="1" applyAlignment="1">
      <alignment horizontal="center" vertical="center" wrapText="1"/>
    </xf>
    <xf numFmtId="0" fontId="2" fillId="12" borderId="2" xfId="0" applyFont="1" applyFill="1" applyBorder="1" applyAlignment="1">
      <alignment horizontal="center" vertical="center" textRotation="90" wrapText="1"/>
    </xf>
    <xf numFmtId="0" fontId="0" fillId="12" borderId="2" xfId="0" applyFont="1" applyFill="1" applyBorder="1" applyAlignment="1">
      <alignment horizontal="center" vertical="center" textRotation="90" wrapText="1"/>
    </xf>
    <xf numFmtId="0" fontId="0" fillId="0" borderId="2" xfId="0" applyBorder="1" applyAlignment="1">
      <alignment horizontal="justify" vertical="center" wrapText="1"/>
    </xf>
    <xf numFmtId="0" fontId="6" fillId="0" borderId="1" xfId="0" applyNumberFormat="1" applyFont="1" applyFill="1" applyBorder="1" applyAlignment="1">
      <alignment horizontal="justify" vertical="center" wrapText="1"/>
    </xf>
    <xf numFmtId="0" fontId="6" fillId="12" borderId="1" xfId="0" applyNumberFormat="1" applyFont="1" applyFill="1" applyBorder="1" applyAlignment="1">
      <alignment horizontal="justify" vertical="center" wrapText="1"/>
    </xf>
    <xf numFmtId="0" fontId="5" fillId="1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12" borderId="1" xfId="0" applyFont="1" applyFill="1" applyBorder="1" applyAlignment="1">
      <alignment horizontal="justify" vertical="center" wrapText="1"/>
    </xf>
    <xf numFmtId="9" fontId="13" fillId="0" borderId="3" xfId="2" applyFont="1" applyBorder="1" applyAlignment="1">
      <alignment horizontal="center" vertical="center" wrapText="1"/>
    </xf>
    <xf numFmtId="0" fontId="0" fillId="0" borderId="14" xfId="0" applyFont="1" applyBorder="1" applyAlignment="1">
      <alignment horizontal="justify" vertical="center" wrapText="1"/>
    </xf>
    <xf numFmtId="9" fontId="5" fillId="0" borderId="14" xfId="2" applyFont="1" applyBorder="1" applyAlignment="1">
      <alignment horizontal="center" vertical="center" wrapText="1"/>
    </xf>
    <xf numFmtId="9" fontId="13" fillId="0" borderId="14" xfId="2" applyFont="1" applyBorder="1" applyAlignment="1">
      <alignment horizontal="center" vertical="center" wrapText="1"/>
    </xf>
    <xf numFmtId="9" fontId="13" fillId="0" borderId="16" xfId="2" applyFont="1" applyBorder="1" applyAlignment="1">
      <alignment horizontal="center" vertical="center" wrapText="1"/>
    </xf>
    <xf numFmtId="0" fontId="0" fillId="0" borderId="3" xfId="0" applyBorder="1" applyAlignment="1">
      <alignment vertical="center" wrapText="1"/>
    </xf>
    <xf numFmtId="0" fontId="6" fillId="12" borderId="3" xfId="0" applyNumberFormat="1" applyFont="1" applyFill="1" applyBorder="1" applyAlignment="1">
      <alignment horizontal="justify" vertical="center" wrapText="1"/>
    </xf>
    <xf numFmtId="0" fontId="5" fillId="12" borderId="3" xfId="0" applyFont="1" applyFill="1" applyBorder="1" applyAlignment="1">
      <alignment horizontal="center" vertical="center" wrapText="1"/>
    </xf>
    <xf numFmtId="0" fontId="0" fillId="0" borderId="2" xfId="0" applyBorder="1" applyAlignment="1">
      <alignment vertical="center" wrapText="1"/>
    </xf>
    <xf numFmtId="0" fontId="6" fillId="12" borderId="2" xfId="0" applyNumberFormat="1" applyFont="1" applyFill="1" applyBorder="1" applyAlignment="1">
      <alignment horizontal="justify" vertical="center" wrapText="1"/>
    </xf>
    <xf numFmtId="0" fontId="2" fillId="12" borderId="2" xfId="0" applyFont="1" applyFill="1" applyBorder="1" applyAlignment="1">
      <alignment horizontal="center" vertical="center" wrapText="1"/>
    </xf>
    <xf numFmtId="0" fontId="0" fillId="12" borderId="2" xfId="0" applyFill="1" applyBorder="1" applyAlignment="1">
      <alignment horizontal="center" vertical="center" wrapText="1"/>
    </xf>
    <xf numFmtId="0" fontId="5" fillId="12" borderId="2" xfId="0" applyFont="1" applyFill="1" applyBorder="1" applyAlignment="1">
      <alignment horizontal="center" vertical="center" wrapText="1"/>
    </xf>
    <xf numFmtId="9" fontId="13" fillId="0" borderId="2" xfId="2" applyFont="1" applyBorder="1" applyAlignment="1">
      <alignment horizontal="center" vertical="center" wrapText="1"/>
    </xf>
    <xf numFmtId="0" fontId="4" fillId="0" borderId="3" xfId="0" applyFont="1" applyBorder="1" applyAlignment="1">
      <alignment vertical="center" wrapText="1"/>
    </xf>
    <xf numFmtId="0" fontId="0" fillId="0" borderId="5" xfId="0" applyFill="1" applyBorder="1" applyAlignment="1">
      <alignment horizontal="justify" vertical="center"/>
    </xf>
    <xf numFmtId="0" fontId="4" fillId="0" borderId="2" xfId="0" applyFont="1" applyBorder="1" applyAlignment="1">
      <alignment vertical="center" wrapText="1"/>
    </xf>
    <xf numFmtId="0" fontId="0" fillId="0" borderId="3" xfId="0" applyFont="1" applyBorder="1" applyAlignment="1">
      <alignment horizontal="justify" vertical="center" wrapText="1"/>
    </xf>
    <xf numFmtId="9" fontId="5" fillId="0" borderId="3" xfId="2" applyFont="1" applyBorder="1" applyAlignment="1">
      <alignment horizontal="center" vertical="center" wrapText="1"/>
    </xf>
    <xf numFmtId="0" fontId="0" fillId="0" borderId="3" xfId="0" applyNumberFormat="1" applyFont="1" applyBorder="1" applyAlignment="1">
      <alignment vertical="center"/>
    </xf>
    <xf numFmtId="0" fontId="19" fillId="0" borderId="5" xfId="0" applyNumberFormat="1" applyFont="1" applyFill="1" applyBorder="1" applyAlignment="1">
      <alignment horizontal="justify" vertical="center" wrapText="1"/>
    </xf>
    <xf numFmtId="0" fontId="0" fillId="0" borderId="51" xfId="0" applyBorder="1" applyAlignment="1">
      <alignment vertical="center" wrapText="1"/>
    </xf>
    <xf numFmtId="0" fontId="0" fillId="0" borderId="51" xfId="0" applyFont="1" applyBorder="1" applyAlignment="1">
      <alignment horizontal="justify" vertical="center" wrapText="1"/>
    </xf>
    <xf numFmtId="0" fontId="0" fillId="0" borderId="51" xfId="0" applyBorder="1" applyAlignment="1">
      <alignment horizontal="center" vertical="center" wrapText="1"/>
    </xf>
    <xf numFmtId="9" fontId="5" fillId="0" borderId="51" xfId="2" applyFont="1" applyBorder="1" applyAlignment="1">
      <alignment horizontal="center" vertical="center" wrapText="1"/>
    </xf>
    <xf numFmtId="0" fontId="0" fillId="0" borderId="51" xfId="0" applyNumberFormat="1" applyFont="1" applyBorder="1" applyAlignment="1">
      <alignment vertical="center"/>
    </xf>
    <xf numFmtId="0" fontId="0" fillId="0" borderId="51" xfId="0" applyFont="1" applyBorder="1" applyAlignment="1">
      <alignment horizontal="center" vertical="center" wrapText="1"/>
    </xf>
    <xf numFmtId="9" fontId="13" fillId="0" borderId="51" xfId="2" applyFont="1" applyBorder="1" applyAlignment="1">
      <alignment horizontal="center" vertical="center" wrapText="1"/>
    </xf>
    <xf numFmtId="0" fontId="0" fillId="0" borderId="51" xfId="0" applyBorder="1" applyAlignment="1">
      <alignment horizontal="justify" vertical="center" wrapText="1"/>
    </xf>
    <xf numFmtId="0" fontId="20" fillId="0" borderId="3" xfId="0" applyFont="1" applyBorder="1" applyAlignment="1">
      <alignment vertical="center" wrapText="1"/>
    </xf>
    <xf numFmtId="0" fontId="6" fillId="9" borderId="1" xfId="0" applyNumberFormat="1" applyFont="1" applyFill="1" applyBorder="1" applyAlignment="1">
      <alignment horizontal="justify" vertical="center" wrapText="1"/>
    </xf>
    <xf numFmtId="0" fontId="0" fillId="9" borderId="14" xfId="0" applyFont="1" applyFill="1" applyBorder="1" applyAlignment="1">
      <alignment horizontal="justify" vertical="center" wrapText="1"/>
    </xf>
    <xf numFmtId="0" fontId="0" fillId="9" borderId="1" xfId="0" applyFill="1" applyBorder="1" applyAlignment="1">
      <alignment horizontal="justify" vertical="center" wrapText="1"/>
    </xf>
    <xf numFmtId="0" fontId="22" fillId="9" borderId="63" xfId="0" applyFont="1" applyFill="1" applyBorder="1" applyAlignment="1">
      <alignment horizontal="center" vertical="center" textRotation="90" wrapText="1"/>
    </xf>
    <xf numFmtId="0" fontId="6" fillId="9" borderId="63" xfId="0" applyFont="1" applyFill="1" applyBorder="1" applyAlignment="1">
      <alignment horizontal="center" vertical="center" textRotation="90"/>
    </xf>
    <xf numFmtId="0" fontId="7" fillId="9" borderId="63" xfId="0" applyFont="1" applyFill="1" applyBorder="1" applyAlignment="1">
      <alignment horizontal="center" vertical="center" textRotation="90" wrapText="1"/>
    </xf>
    <xf numFmtId="0" fontId="0" fillId="9" borderId="3" xfId="0" applyFill="1" applyBorder="1" applyAlignment="1">
      <alignment horizontal="justify" vertical="center" wrapText="1"/>
    </xf>
    <xf numFmtId="0" fontId="0" fillId="9" borderId="5" xfId="0" applyFill="1" applyBorder="1" applyAlignment="1">
      <alignment horizontal="justify" vertical="center" wrapText="1"/>
    </xf>
    <xf numFmtId="0" fontId="23" fillId="0" borderId="31" xfId="0" applyFont="1" applyBorder="1" applyAlignment="1">
      <alignment vertical="center"/>
    </xf>
    <xf numFmtId="0" fontId="23" fillId="0" borderId="61" xfId="0" applyFont="1" applyBorder="1" applyAlignment="1">
      <alignment vertical="center"/>
    </xf>
    <xf numFmtId="0" fontId="0" fillId="9" borderId="1" xfId="0" applyFill="1" applyBorder="1" applyAlignment="1">
      <alignment horizontal="justify" vertical="top" wrapText="1"/>
    </xf>
    <xf numFmtId="0" fontId="0" fillId="9" borderId="1" xfId="0" applyFont="1" applyFill="1" applyBorder="1" applyAlignment="1">
      <alignment horizontal="justify" vertical="center" wrapText="1"/>
    </xf>
    <xf numFmtId="0" fontId="10" fillId="11" borderId="46" xfId="0" applyFont="1" applyFill="1" applyBorder="1" applyAlignment="1">
      <alignment horizontal="center" vertical="center"/>
    </xf>
    <xf numFmtId="0" fontId="13" fillId="13" borderId="64" xfId="0" applyFont="1" applyFill="1" applyBorder="1" applyAlignment="1">
      <alignment horizontal="justify" vertical="center"/>
    </xf>
    <xf numFmtId="0" fontId="13" fillId="14" borderId="64" xfId="0" applyFont="1" applyFill="1" applyBorder="1" applyAlignment="1">
      <alignment horizontal="justify" vertical="center"/>
    </xf>
    <xf numFmtId="0" fontId="13" fillId="15" borderId="64" xfId="0" applyFont="1" applyFill="1" applyBorder="1" applyAlignment="1">
      <alignment horizontal="justify" vertical="center"/>
    </xf>
    <xf numFmtId="9" fontId="13" fillId="9" borderId="1" xfId="2" applyFont="1" applyFill="1" applyBorder="1" applyAlignment="1">
      <alignment horizontal="center" vertical="center" wrapText="1"/>
    </xf>
    <xf numFmtId="0" fontId="0" fillId="0" borderId="3" xfId="0" applyBorder="1"/>
    <xf numFmtId="164" fontId="0" fillId="11" borderId="1" xfId="1" applyNumberFormat="1" applyFont="1" applyFill="1" applyBorder="1" applyAlignment="1">
      <alignment horizontal="center" vertical="center"/>
    </xf>
    <xf numFmtId="164" fontId="0" fillId="11" borderId="1" xfId="1" applyNumberFormat="1" applyFont="1" applyFill="1" applyBorder="1"/>
    <xf numFmtId="164" fontId="0" fillId="11" borderId="2" xfId="1" applyNumberFormat="1" applyFont="1" applyFill="1" applyBorder="1" applyAlignment="1">
      <alignment horizontal="center" vertical="center"/>
    </xf>
    <xf numFmtId="164" fontId="0" fillId="11" borderId="14" xfId="1" applyNumberFormat="1" applyFont="1" applyFill="1" applyBorder="1" applyAlignment="1">
      <alignment horizontal="center" vertical="center"/>
    </xf>
    <xf numFmtId="164" fontId="1" fillId="11" borderId="1" xfId="1" applyNumberFormat="1" applyFont="1" applyFill="1" applyBorder="1" applyAlignment="1">
      <alignment horizontal="center" vertical="center"/>
    </xf>
    <xf numFmtId="164" fontId="0" fillId="11" borderId="16" xfId="1" applyNumberFormat="1" applyFont="1" applyFill="1" applyBorder="1" applyAlignment="1">
      <alignment horizontal="center" vertical="center"/>
    </xf>
    <xf numFmtId="0" fontId="0" fillId="11" borderId="3" xfId="0" applyNumberFormat="1" applyFill="1" applyBorder="1"/>
    <xf numFmtId="0" fontId="0" fillId="11" borderId="1" xfId="0" applyNumberFormat="1" applyFill="1" applyBorder="1"/>
    <xf numFmtId="164" fontId="0" fillId="11" borderId="3" xfId="1" applyNumberFormat="1" applyFont="1" applyFill="1" applyBorder="1" applyAlignment="1">
      <alignment horizontal="center" vertical="center"/>
    </xf>
    <xf numFmtId="0" fontId="0" fillId="11" borderId="14" xfId="0" applyNumberFormat="1" applyFill="1" applyBorder="1"/>
    <xf numFmtId="0" fontId="0" fillId="11" borderId="0" xfId="0" applyFont="1" applyFill="1" applyAlignment="1">
      <alignment horizontal="center" vertical="center"/>
    </xf>
    <xf numFmtId="0" fontId="0" fillId="11" borderId="2" xfId="0" applyFont="1" applyFill="1" applyBorder="1" applyAlignment="1">
      <alignment horizontal="center" vertical="center"/>
    </xf>
    <xf numFmtId="1" fontId="1" fillId="11" borderId="1" xfId="1" applyNumberFormat="1" applyFont="1" applyFill="1" applyBorder="1" applyAlignment="1">
      <alignment horizontal="center" vertical="center"/>
    </xf>
    <xf numFmtId="0" fontId="0" fillId="11" borderId="16" xfId="0" applyNumberFormat="1" applyFill="1" applyBorder="1"/>
    <xf numFmtId="0" fontId="0" fillId="11" borderId="2" xfId="0" applyNumberFormat="1" applyFill="1" applyBorder="1"/>
    <xf numFmtId="0" fontId="25" fillId="9" borderId="65" xfId="0" applyFont="1" applyFill="1" applyBorder="1" applyAlignment="1">
      <alignment horizontal="center" vertical="center" textRotation="90" wrapText="1"/>
    </xf>
    <xf numFmtId="0" fontId="20"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 xfId="0" applyBorder="1" applyAlignment="1">
      <alignment horizontal="center" vertical="center" wrapText="1"/>
    </xf>
    <xf numFmtId="0" fontId="19" fillId="0" borderId="5" xfId="0" applyNumberFormat="1" applyFont="1" applyFill="1" applyBorder="1" applyAlignment="1">
      <alignment horizontal="justify" vertical="center" wrapText="1"/>
    </xf>
    <xf numFmtId="0" fontId="0" fillId="0" borderId="50" xfId="0" applyBorder="1" applyAlignment="1">
      <alignment horizontal="justify" vertical="center" wrapText="1"/>
    </xf>
    <xf numFmtId="0" fontId="0" fillId="0" borderId="24" xfId="0" applyBorder="1" applyAlignment="1">
      <alignment horizontal="justify" vertical="center" wrapText="1"/>
    </xf>
    <xf numFmtId="0" fontId="0" fillId="0" borderId="60" xfId="0" applyBorder="1" applyAlignment="1">
      <alignment horizontal="justify" vertical="center" wrapText="1"/>
    </xf>
    <xf numFmtId="0" fontId="21" fillId="0" borderId="13" xfId="0" applyFont="1" applyBorder="1" applyAlignment="1">
      <alignment horizontal="center" vertical="top" wrapText="1"/>
    </xf>
    <xf numFmtId="0" fontId="21" fillId="0" borderId="4" xfId="0" applyFont="1" applyBorder="1" applyAlignment="1">
      <alignment horizontal="center" vertical="top" wrapText="1"/>
    </xf>
    <xf numFmtId="0" fontId="20" fillId="0" borderId="4" xfId="0" applyFont="1" applyBorder="1" applyAlignment="1">
      <alignment horizontal="center" vertical="top" wrapText="1"/>
    </xf>
    <xf numFmtId="0" fontId="20" fillId="0" borderId="6" xfId="0" applyFont="1" applyBorder="1" applyAlignment="1">
      <alignment horizontal="center" vertical="top" wrapText="1"/>
    </xf>
    <xf numFmtId="0" fontId="0" fillId="0" borderId="5" xfId="0" applyBorder="1" applyAlignment="1">
      <alignment horizontal="justify" vertical="center" wrapText="1"/>
    </xf>
    <xf numFmtId="0" fontId="0" fillId="0" borderId="7" xfId="0" applyBorder="1" applyAlignment="1">
      <alignment horizontal="justify"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4" xfId="0"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9" fontId="2" fillId="4" borderId="31" xfId="2" applyFont="1" applyFill="1" applyBorder="1" applyAlignment="1">
      <alignment horizontal="center" vertical="center"/>
    </xf>
    <xf numFmtId="9" fontId="2" fillId="4" borderId="41" xfId="2" applyFont="1" applyFill="1" applyBorder="1" applyAlignment="1">
      <alignment horizontal="center" vertical="center"/>
    </xf>
    <xf numFmtId="0" fontId="4" fillId="0" borderId="17" xfId="0" applyFont="1" applyBorder="1" applyAlignment="1">
      <alignment horizontal="center" vertical="center" textRotation="90"/>
    </xf>
    <xf numFmtId="0" fontId="4" fillId="0" borderId="1" xfId="0" applyFont="1" applyBorder="1" applyAlignment="1">
      <alignment horizontal="center" vertical="center" textRotation="90"/>
    </xf>
    <xf numFmtId="0" fontId="2" fillId="0" borderId="2"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2" fillId="3" borderId="21" xfId="0" applyFont="1" applyFill="1" applyBorder="1" applyAlignment="1">
      <alignment horizontal="center" vertical="center"/>
    </xf>
    <xf numFmtId="0" fontId="2" fillId="3" borderId="38" xfId="0" applyFont="1" applyFill="1" applyBorder="1" applyAlignment="1">
      <alignment horizontal="center" vertical="center"/>
    </xf>
    <xf numFmtId="0" fontId="2" fillId="0" borderId="21" xfId="0" applyFont="1" applyBorder="1" applyAlignment="1">
      <alignment horizontal="center" vertical="center"/>
    </xf>
    <xf numFmtId="0" fontId="2" fillId="0" borderId="38" xfId="0" applyFont="1" applyBorder="1" applyAlignment="1">
      <alignment horizontal="center" vertical="center"/>
    </xf>
    <xf numFmtId="0" fontId="2" fillId="3" borderId="39" xfId="0" applyFont="1" applyFill="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9" fontId="7" fillId="0" borderId="1" xfId="2" applyFont="1" applyBorder="1" applyAlignment="1">
      <alignment horizontal="center" vertical="center"/>
    </xf>
    <xf numFmtId="0" fontId="2" fillId="0" borderId="45" xfId="0" applyFont="1" applyBorder="1" applyAlignment="1">
      <alignment horizontal="center" vertical="center"/>
    </xf>
    <xf numFmtId="0" fontId="2" fillId="0" borderId="35" xfId="0" applyFont="1" applyBorder="1" applyAlignment="1">
      <alignment horizontal="center" vertical="center"/>
    </xf>
    <xf numFmtId="0" fontId="2" fillId="11" borderId="39" xfId="0" applyFont="1" applyFill="1"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47" xfId="0" applyBorder="1" applyAlignment="1">
      <alignment horizontal="center" vertical="center"/>
    </xf>
    <xf numFmtId="1" fontId="0" fillId="0" borderId="35"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6" fillId="0" borderId="0" xfId="0" applyFont="1" applyBorder="1" applyAlignment="1">
      <alignment horizontal="center" vertical="center"/>
    </xf>
    <xf numFmtId="9" fontId="2" fillId="4" borderId="52" xfId="0" applyNumberFormat="1" applyFont="1" applyFill="1" applyBorder="1" applyAlignment="1">
      <alignment horizontal="center"/>
    </xf>
    <xf numFmtId="0" fontId="2" fillId="4" borderId="52" xfId="0" applyFont="1" applyFill="1" applyBorder="1" applyAlignment="1">
      <alignment horizontal="center"/>
    </xf>
    <xf numFmtId="0" fontId="3" fillId="0" borderId="1" xfId="0" applyFont="1" applyBorder="1" applyAlignment="1">
      <alignment horizontal="center" vertical="center" wrapText="1"/>
    </xf>
    <xf numFmtId="0" fontId="6" fillId="0" borderId="29" xfId="0" applyFont="1" applyBorder="1" applyAlignment="1">
      <alignment horizontal="center" vertical="center"/>
    </xf>
    <xf numFmtId="0" fontId="6" fillId="0" borderId="52" xfId="0" applyFont="1" applyBorder="1" applyAlignment="1">
      <alignment horizontal="center" vertical="center"/>
    </xf>
    <xf numFmtId="0" fontId="6" fillId="0" borderId="47" xfId="0" applyFont="1" applyBorder="1" applyAlignment="1">
      <alignment horizontal="center" vertical="center"/>
    </xf>
    <xf numFmtId="0" fontId="0" fillId="6" borderId="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4" xfId="0" applyFill="1" applyBorder="1" applyAlignment="1">
      <alignment horizontal="center" vertical="center" wrapText="1"/>
    </xf>
    <xf numFmtId="0" fontId="0" fillId="0" borderId="62" xfId="0" applyBorder="1" applyAlignment="1">
      <alignment horizontal="center" vertical="center" wrapText="1"/>
    </xf>
    <xf numFmtId="0" fontId="0" fillId="0" borderId="9" xfId="0"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10" borderId="17" xfId="0" applyFill="1" applyBorder="1" applyAlignment="1">
      <alignment horizontal="center" vertical="center" wrapText="1"/>
    </xf>
    <xf numFmtId="0" fontId="2" fillId="10" borderId="1" xfId="0" applyFont="1" applyFill="1" applyBorder="1" applyAlignment="1">
      <alignment horizontal="center" vertical="center"/>
    </xf>
    <xf numFmtId="0" fontId="0" fillId="0" borderId="57" xfId="0" applyBorder="1" applyAlignment="1">
      <alignment horizontal="center"/>
    </xf>
    <xf numFmtId="0" fontId="0" fillId="0" borderId="58" xfId="0" applyBorder="1" applyAlignment="1">
      <alignment horizontal="center"/>
    </xf>
    <xf numFmtId="9" fontId="7" fillId="0" borderId="1" xfId="2" applyNumberFormat="1" applyFont="1" applyBorder="1" applyAlignment="1">
      <alignment horizontal="center" vertical="center"/>
    </xf>
    <xf numFmtId="0" fontId="7" fillId="0" borderId="1" xfId="0" applyNumberFormat="1" applyFont="1" applyFill="1" applyBorder="1" applyAlignment="1">
      <alignment horizontal="center" vertical="center" wrapText="1"/>
    </xf>
    <xf numFmtId="0" fontId="0" fillId="10" borderId="1" xfId="0"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0" fillId="10" borderId="1" xfId="0" applyFill="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10" fillId="0" borderId="1" xfId="0" applyFont="1" applyBorder="1" applyAlignment="1">
      <alignment horizontal="center" vertical="center" textRotation="90"/>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4" borderId="13" xfId="0" applyNumberFormat="1" applyFont="1" applyFill="1" applyBorder="1" applyAlignment="1">
      <alignment horizontal="center" vertical="center" wrapText="1"/>
    </xf>
    <xf numFmtId="0" fontId="6" fillId="4" borderId="4" xfId="0" applyNumberFormat="1"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4" borderId="9"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0" fillId="4" borderId="6" xfId="0" applyFont="1" applyFill="1" applyBorder="1" applyAlignment="1">
      <alignment horizontal="center" vertical="center" wrapText="1"/>
    </xf>
    <xf numFmtId="0" fontId="0" fillId="0" borderId="17" xfId="0" applyBorder="1" applyAlignment="1">
      <alignment horizontal="center" vertical="center"/>
    </xf>
    <xf numFmtId="0" fontId="0" fillId="0" borderId="3" xfId="0" applyFont="1" applyBorder="1" applyAlignment="1">
      <alignment horizontal="center" vertical="center" wrapText="1"/>
    </xf>
    <xf numFmtId="0" fontId="2" fillId="0" borderId="49" xfId="0" applyFont="1" applyBorder="1" applyAlignment="1">
      <alignment horizontal="center" vertical="center"/>
    </xf>
    <xf numFmtId="0" fontId="2" fillId="0" borderId="33" xfId="0" applyFont="1" applyBorder="1" applyAlignment="1">
      <alignment horizontal="center" vertical="center"/>
    </xf>
    <xf numFmtId="1" fontId="6" fillId="0" borderId="14" xfId="0" applyNumberFormat="1" applyFont="1" applyBorder="1" applyAlignment="1">
      <alignment horizontal="center" vertical="center"/>
    </xf>
    <xf numFmtId="1" fontId="6" fillId="0" borderId="1" xfId="0" applyNumberFormat="1" applyFont="1" applyBorder="1" applyAlignment="1">
      <alignment horizontal="center" vertical="center"/>
    </xf>
    <xf numFmtId="9" fontId="7" fillId="0" borderId="15" xfId="2" applyFont="1" applyBorder="1" applyAlignment="1">
      <alignment horizontal="center" vertical="center"/>
    </xf>
    <xf numFmtId="9" fontId="7" fillId="0" borderId="5" xfId="2" applyFont="1" applyBorder="1" applyAlignment="1">
      <alignment horizontal="center" vertical="center"/>
    </xf>
    <xf numFmtId="1" fontId="6" fillId="0" borderId="16" xfId="0" applyNumberFormat="1" applyFont="1" applyBorder="1" applyAlignment="1">
      <alignment horizontal="center" vertical="center"/>
    </xf>
    <xf numFmtId="9" fontId="7" fillId="0" borderId="7" xfId="2" applyFont="1" applyBorder="1" applyAlignment="1">
      <alignment horizontal="center" vertical="center"/>
    </xf>
    <xf numFmtId="0" fontId="4" fillId="0" borderId="57" xfId="0" applyFont="1" applyBorder="1" applyAlignment="1">
      <alignment horizontal="center"/>
    </xf>
    <xf numFmtId="0" fontId="4" fillId="0" borderId="59" xfId="0" applyFont="1" applyBorder="1" applyAlignment="1">
      <alignment horizontal="center"/>
    </xf>
    <xf numFmtId="0" fontId="4" fillId="0" borderId="58" xfId="0" applyFont="1" applyBorder="1" applyAlignment="1">
      <alignment horizontal="center"/>
    </xf>
    <xf numFmtId="0" fontId="2" fillId="0" borderId="3" xfId="0" applyFont="1" applyBorder="1" applyAlignment="1">
      <alignment horizontal="center" vertical="center" wrapText="1"/>
    </xf>
    <xf numFmtId="9" fontId="2" fillId="5" borderId="51" xfId="0" applyNumberFormat="1" applyFont="1" applyFill="1" applyBorder="1" applyAlignment="1">
      <alignment horizontal="center" vertical="center"/>
    </xf>
    <xf numFmtId="0" fontId="2" fillId="5" borderId="51" xfId="0" applyFont="1" applyFill="1" applyBorder="1" applyAlignment="1">
      <alignment horizontal="center" vertical="center"/>
    </xf>
    <xf numFmtId="0" fontId="2" fillId="5" borderId="3" xfId="0" applyFont="1" applyFill="1" applyBorder="1" applyAlignment="1">
      <alignment horizontal="center" vertical="center"/>
    </xf>
    <xf numFmtId="9" fontId="0" fillId="0" borderId="51" xfId="2" applyFont="1" applyBorder="1" applyAlignment="1">
      <alignment horizontal="center" vertical="center"/>
    </xf>
    <xf numFmtId="9" fontId="0" fillId="0" borderId="3" xfId="2" applyFont="1" applyBorder="1" applyAlignment="1">
      <alignment horizontal="center" vertical="center"/>
    </xf>
    <xf numFmtId="9" fontId="0" fillId="0" borderId="2" xfId="2" applyFont="1" applyBorder="1" applyAlignment="1">
      <alignment horizontal="center" vertical="center"/>
    </xf>
    <xf numFmtId="9" fontId="0" fillId="4" borderId="2" xfId="2" applyFont="1" applyFill="1" applyBorder="1" applyAlignment="1">
      <alignment horizontal="center" vertical="center"/>
    </xf>
    <xf numFmtId="9" fontId="0" fillId="4" borderId="51" xfId="2" applyFont="1" applyFill="1" applyBorder="1" applyAlignment="1">
      <alignment horizontal="center" vertical="center"/>
    </xf>
    <xf numFmtId="9" fontId="0" fillId="4" borderId="3" xfId="2" applyFont="1" applyFill="1" applyBorder="1" applyAlignment="1">
      <alignment horizontal="center" vertical="center"/>
    </xf>
    <xf numFmtId="9" fontId="2" fillId="5" borderId="2"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Nivel de Satisfacion Administrativos General a Nivel Nacional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61-41D3-BA06-917068FF291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61-41D3-BA06-917068FF291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561-41D3-BA06-917068FF291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561-41D3-BA06-917068FF291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561-41D3-BA06-917068FF29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Administrativos!$T$99:$T$103</c:f>
              <c:numCache>
                <c:formatCode>0</c:formatCode>
                <c:ptCount val="5"/>
                <c:pt idx="0">
                  <c:v>2.4117647058823528</c:v>
                </c:pt>
                <c:pt idx="1">
                  <c:v>7.117647058823529</c:v>
                </c:pt>
                <c:pt idx="2">
                  <c:v>42.470588235294116</c:v>
                </c:pt>
                <c:pt idx="3">
                  <c:v>171.76470588235293</c:v>
                </c:pt>
                <c:pt idx="4">
                  <c:v>125.41176470588235</c:v>
                </c:pt>
              </c:numCache>
            </c:numRef>
          </c:val>
          <c:extLst>
            <c:ext xmlns:c15="http://schemas.microsoft.com/office/drawing/2012/chart" uri="{02D57815-91ED-43cb-92C2-25804820EDAC}">
              <c15:filteredCategoryTitle>
                <c15:cat>
                  <c:multiLvlStrRef>
                    <c:extLst>
                      <c:ext uri="{02D57815-91ED-43cb-92C2-25804820EDAC}">
                        <c15:formulaRef>
                          <c15:sqref>Administrativos!$S$99:$S$103</c15:sqref>
                        </c15:formulaRef>
                      </c:ext>
                    </c:extLst>
                  </c:multiLvlStrRef>
                </c15:cat>
              </c15:filteredCategoryTitle>
            </c:ext>
            <c:ext xmlns:c16="http://schemas.microsoft.com/office/drawing/2014/chart" uri="{C3380CC4-5D6E-409C-BE32-E72D297353CC}">
              <c16:uniqueId val="{00000000-569E-42D0-9170-B435590DF36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Nivel de Satisfacion Administrativos General a Nivel Nacional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A2-4698-8448-A9C872ABDF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A2-4698-8448-A9C872ABDF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A2-4698-8448-A9C872ABDF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Administrativos!$W$100:$W$102</c:f>
              <c:strCache>
                <c:ptCount val="3"/>
                <c:pt idx="0">
                  <c:v>Insatisfecho</c:v>
                </c:pt>
                <c:pt idx="1">
                  <c:v>Neutral </c:v>
                </c:pt>
                <c:pt idx="2">
                  <c:v>Satisfecho</c:v>
                </c:pt>
              </c:strCache>
            </c:strRef>
          </c:cat>
          <c:val>
            <c:numRef>
              <c:f>Administrativos!$X$100:$X$102</c:f>
              <c:numCache>
                <c:formatCode>0%</c:formatCode>
                <c:ptCount val="3"/>
                <c:pt idx="0">
                  <c:v>2.7291105121293804E-2</c:v>
                </c:pt>
                <c:pt idx="1">
                  <c:v>0.12028301886792454</c:v>
                </c:pt>
                <c:pt idx="2">
                  <c:v>0.85107816711590289</c:v>
                </c:pt>
              </c:numCache>
            </c:numRef>
          </c:val>
          <c:extLst>
            <c:ext xmlns:c16="http://schemas.microsoft.com/office/drawing/2014/chart" uri="{C3380CC4-5D6E-409C-BE32-E72D297353CC}">
              <c16:uniqueId val="{00000000-626D-481B-BB1E-8002C319A2C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324972</xdr:colOff>
      <xdr:row>96</xdr:row>
      <xdr:rowOff>46506</xdr:rowOff>
    </xdr:from>
    <xdr:to>
      <xdr:col>3</xdr:col>
      <xdr:colOff>2384052</xdr:colOff>
      <xdr:row>110</xdr:row>
      <xdr:rowOff>90208</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2594162</xdr:colOff>
      <xdr:row>105</xdr:row>
      <xdr:rowOff>184337</xdr:rowOff>
    </xdr:from>
    <xdr:to>
      <xdr:col>11</xdr:col>
      <xdr:colOff>240927</xdr:colOff>
      <xdr:row>119</xdr:row>
      <xdr:rowOff>93570</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S101"/>
  <sheetViews>
    <sheetView tabSelected="1" view="pageBreakPreview" zoomScale="60" zoomScaleNormal="120" workbookViewId="0">
      <selection activeCell="B78" sqref="B78"/>
    </sheetView>
  </sheetViews>
  <sheetFormatPr baseColWidth="10" defaultRowHeight="18.75" x14ac:dyDescent="0.25"/>
  <cols>
    <col min="1" max="1" width="29.28515625" style="486" customWidth="1"/>
    <col min="2" max="2" width="36.5703125" style="507" customWidth="1"/>
    <col min="3" max="7" width="6.140625" style="3" hidden="1" customWidth="1"/>
    <col min="8" max="8" width="10" style="486" hidden="1" customWidth="1"/>
    <col min="9" max="9" width="4.5703125" style="486" hidden="1" customWidth="1"/>
    <col min="10" max="10" width="7.42578125" style="486" hidden="1" customWidth="1"/>
    <col min="11" max="11" width="9.5703125" style="486" hidden="1" customWidth="1"/>
    <col min="12" max="12" width="7.42578125" style="486" hidden="1" customWidth="1"/>
    <col min="13" max="13" width="6" style="486" hidden="1" customWidth="1"/>
    <col min="14" max="14" width="8.5703125" style="486" hidden="1" customWidth="1"/>
    <col min="15" max="15" width="11.140625" style="488" customWidth="1"/>
    <col min="16" max="16" width="9.5703125" style="486" hidden="1" customWidth="1"/>
    <col min="17" max="17" width="7.42578125" style="486" hidden="1" customWidth="1"/>
    <col min="18" max="18" width="5.5703125" style="486" hidden="1" customWidth="1"/>
    <col min="19" max="19" width="7.42578125" style="486" hidden="1" customWidth="1"/>
    <col min="20" max="20" width="5.5703125" style="486" hidden="1" customWidth="1"/>
    <col min="21" max="21" width="7.42578125" style="486" hidden="1" customWidth="1"/>
    <col min="22" max="22" width="5.5703125" style="486" hidden="1" customWidth="1"/>
    <col min="23" max="26" width="4.5703125" style="486" hidden="1" customWidth="1"/>
    <col min="27" max="27" width="8.5703125" style="486" hidden="1" customWidth="1"/>
    <col min="28" max="28" width="9" style="488" customWidth="1"/>
    <col min="29" max="30" width="0" style="486" hidden="1" customWidth="1"/>
    <col min="31" max="31" width="11.42578125" style="489"/>
    <col min="32" max="32" width="74.140625" style="507" customWidth="1"/>
    <col min="33" max="33" width="62.5703125" style="486" customWidth="1"/>
    <col min="34" max="35" width="52" style="486" customWidth="1"/>
    <col min="36" max="16384" width="11.42578125" style="486"/>
  </cols>
  <sheetData>
    <row r="1" spans="1:54" ht="19.5" thickBot="1" x14ac:dyDescent="0.3"/>
    <row r="2" spans="1:54" ht="99" hidden="1" customHeight="1" x14ac:dyDescent="0.25">
      <c r="H2" s="487" t="s">
        <v>234</v>
      </c>
      <c r="U2" s="487" t="s">
        <v>235</v>
      </c>
    </row>
    <row r="3" spans="1:54" ht="19.5" hidden="1" thickBot="1" x14ac:dyDescent="0.3">
      <c r="C3" s="3">
        <v>2</v>
      </c>
      <c r="D3" s="3">
        <v>1</v>
      </c>
      <c r="E3" s="3">
        <v>5</v>
      </c>
      <c r="F3" s="3">
        <v>3</v>
      </c>
      <c r="G3" s="3">
        <v>4</v>
      </c>
      <c r="H3" s="486">
        <f>$H$6*E3</f>
        <v>190</v>
      </c>
      <c r="P3" s="13">
        <v>2</v>
      </c>
      <c r="Q3" s="13">
        <v>1</v>
      </c>
      <c r="R3" s="13">
        <v>5</v>
      </c>
      <c r="S3" s="13">
        <v>3</v>
      </c>
      <c r="T3" s="13">
        <v>4</v>
      </c>
      <c r="U3" s="486">
        <f>$U$6*R3</f>
        <v>1945</v>
      </c>
    </row>
    <row r="4" spans="1:54" ht="99" customHeight="1" thickBot="1" x14ac:dyDescent="0.3">
      <c r="A4" s="532" t="s">
        <v>40</v>
      </c>
      <c r="B4" s="529" t="s">
        <v>252</v>
      </c>
      <c r="C4" s="533" t="s">
        <v>38</v>
      </c>
      <c r="D4" s="533" t="s">
        <v>50</v>
      </c>
      <c r="E4" s="533" t="s">
        <v>35</v>
      </c>
      <c r="F4" s="533" t="s">
        <v>216</v>
      </c>
      <c r="G4" s="533" t="s">
        <v>215</v>
      </c>
      <c r="H4" s="534" t="s">
        <v>236</v>
      </c>
      <c r="I4" s="535" t="s">
        <v>38</v>
      </c>
      <c r="J4" s="535" t="s">
        <v>50</v>
      </c>
      <c r="K4" s="535" t="s">
        <v>35</v>
      </c>
      <c r="L4" s="535" t="s">
        <v>216</v>
      </c>
      <c r="M4" s="535" t="s">
        <v>215</v>
      </c>
      <c r="N4" s="534" t="s">
        <v>237</v>
      </c>
      <c r="O4" s="591" t="s">
        <v>238</v>
      </c>
      <c r="P4" s="592" t="s">
        <v>38</v>
      </c>
      <c r="Q4" s="592" t="s">
        <v>50</v>
      </c>
      <c r="R4" s="592" t="s">
        <v>35</v>
      </c>
      <c r="S4" s="592" t="s">
        <v>216</v>
      </c>
      <c r="T4" s="592" t="s">
        <v>215</v>
      </c>
      <c r="U4" s="593" t="s">
        <v>239</v>
      </c>
      <c r="V4" s="592" t="s">
        <v>38</v>
      </c>
      <c r="W4" s="592" t="s">
        <v>50</v>
      </c>
      <c r="X4" s="592" t="s">
        <v>35</v>
      </c>
      <c r="Y4" s="592" t="s">
        <v>216</v>
      </c>
      <c r="Z4" s="592" t="s">
        <v>215</v>
      </c>
      <c r="AA4" s="593" t="s">
        <v>240</v>
      </c>
      <c r="AB4" s="591" t="s">
        <v>241</v>
      </c>
      <c r="AC4" s="539" t="s">
        <v>242</v>
      </c>
      <c r="AD4" s="539" t="s">
        <v>243</v>
      </c>
      <c r="AE4" s="621" t="s">
        <v>244</v>
      </c>
      <c r="AF4" s="596" t="s">
        <v>254</v>
      </c>
      <c r="AG4" s="597"/>
    </row>
    <row r="5" spans="1:54" ht="44.25" customHeight="1" thickBot="1" x14ac:dyDescent="0.3">
      <c r="A5" s="532"/>
      <c r="B5" s="529"/>
      <c r="C5" s="533"/>
      <c r="D5" s="533"/>
      <c r="E5" s="533"/>
      <c r="F5" s="533"/>
      <c r="G5" s="533"/>
      <c r="H5" s="534"/>
      <c r="I5" s="535"/>
      <c r="J5" s="535"/>
      <c r="K5" s="535"/>
      <c r="L5" s="535"/>
      <c r="M5" s="535"/>
      <c r="N5" s="534"/>
      <c r="O5" s="536"/>
      <c r="P5" s="537"/>
      <c r="Q5" s="537"/>
      <c r="R5" s="537"/>
      <c r="S5" s="537"/>
      <c r="T5" s="537"/>
      <c r="U5" s="538"/>
      <c r="V5" s="537"/>
      <c r="W5" s="537"/>
      <c r="X5" s="537"/>
      <c r="Y5" s="537"/>
      <c r="Z5" s="537"/>
      <c r="AA5" s="538"/>
      <c r="AB5" s="536"/>
      <c r="AC5" s="539"/>
      <c r="AD5" s="539"/>
      <c r="AE5" s="540"/>
      <c r="AF5" s="600" t="s">
        <v>283</v>
      </c>
      <c r="AG5" s="601" t="s">
        <v>284</v>
      </c>
      <c r="AH5" s="602" t="s">
        <v>293</v>
      </c>
      <c r="AI5" s="603" t="s">
        <v>303</v>
      </c>
    </row>
    <row r="6" spans="1:54" s="490" customFormat="1" ht="141.75" customHeight="1" x14ac:dyDescent="0.25">
      <c r="A6" s="631" t="s">
        <v>251</v>
      </c>
      <c r="B6" s="559" t="s">
        <v>124</v>
      </c>
      <c r="C6" s="445">
        <v>0</v>
      </c>
      <c r="D6" s="445">
        <v>0</v>
      </c>
      <c r="E6" s="445">
        <v>18</v>
      </c>
      <c r="F6" s="445">
        <v>2</v>
      </c>
      <c r="G6" s="445">
        <v>18</v>
      </c>
      <c r="H6" s="511">
        <f>SUM(C6:G6)</f>
        <v>38</v>
      </c>
      <c r="I6" s="511">
        <f>C6*$C$3</f>
        <v>0</v>
      </c>
      <c r="J6" s="511">
        <f>D6*$D$3</f>
        <v>0</v>
      </c>
      <c r="K6" s="511">
        <f>E6*$E$3</f>
        <v>90</v>
      </c>
      <c r="L6" s="511">
        <f>F6*$F$3</f>
        <v>6</v>
      </c>
      <c r="M6" s="511">
        <f>G6*$G$3</f>
        <v>72</v>
      </c>
      <c r="N6" s="511">
        <f>SUM(I6:M6)</f>
        <v>168</v>
      </c>
      <c r="O6" s="560">
        <f>N6/$H$3</f>
        <v>0.88421052631578945</v>
      </c>
      <c r="P6" s="269">
        <v>27</v>
      </c>
      <c r="Q6" s="269">
        <v>7</v>
      </c>
      <c r="R6" s="269">
        <v>93</v>
      </c>
      <c r="S6" s="269">
        <v>81</v>
      </c>
      <c r="T6" s="269">
        <v>181</v>
      </c>
      <c r="U6" s="438">
        <f>SUM(P6:T6)</f>
        <v>389</v>
      </c>
      <c r="V6" s="438">
        <f>P6*$P$3</f>
        <v>54</v>
      </c>
      <c r="W6" s="438">
        <f>Q6*$Q$3</f>
        <v>7</v>
      </c>
      <c r="X6" s="438">
        <f>R6*$R$3</f>
        <v>465</v>
      </c>
      <c r="Y6" s="438">
        <f>S6*$S$3</f>
        <v>243</v>
      </c>
      <c r="Z6" s="438">
        <f>T6*$T$3</f>
        <v>724</v>
      </c>
      <c r="AA6" s="438">
        <f>SUM(V6:Z6)</f>
        <v>1493</v>
      </c>
      <c r="AB6" s="560">
        <f>AA6/$U$3</f>
        <v>0.76760925449871464</v>
      </c>
      <c r="AC6" s="438">
        <f>H6+U6</f>
        <v>427</v>
      </c>
      <c r="AD6" s="438">
        <f>N6+AA6</f>
        <v>1661</v>
      </c>
      <c r="AE6" s="561">
        <f>AD6/(AC6*5)</f>
        <v>0.77798594847775171</v>
      </c>
      <c r="AF6" s="590" t="s">
        <v>258</v>
      </c>
      <c r="AG6" s="594" t="s">
        <v>270</v>
      </c>
      <c r="AH6" s="590" t="s">
        <v>285</v>
      </c>
      <c r="AI6" s="590" t="s">
        <v>304</v>
      </c>
      <c r="AJ6" s="3"/>
      <c r="AK6" s="3"/>
      <c r="AL6" s="3"/>
      <c r="AM6" s="3"/>
      <c r="AN6" s="3"/>
      <c r="AO6" s="3"/>
      <c r="AP6" s="3"/>
      <c r="AQ6" s="3"/>
      <c r="AR6" s="3"/>
      <c r="AS6" s="3"/>
      <c r="AT6" s="3"/>
      <c r="AU6" s="3"/>
      <c r="AV6" s="3"/>
      <c r="AW6" s="3"/>
      <c r="AX6" s="3"/>
      <c r="AY6" s="3"/>
      <c r="AZ6" s="3"/>
      <c r="BA6" s="3"/>
      <c r="BB6" s="3"/>
    </row>
    <row r="7" spans="1:54" s="490" customFormat="1" ht="164.25" customHeight="1" x14ac:dyDescent="0.25">
      <c r="A7" s="632"/>
      <c r="B7" s="527" t="s">
        <v>125</v>
      </c>
      <c r="C7" s="437">
        <v>1</v>
      </c>
      <c r="D7" s="437">
        <v>1</v>
      </c>
      <c r="E7" s="437">
        <v>14</v>
      </c>
      <c r="F7" s="437">
        <v>6</v>
      </c>
      <c r="G7" s="437">
        <v>16</v>
      </c>
      <c r="H7" s="510">
        <f t="shared" ref="H7:H86" si="0">SUM(C7:G7)</f>
        <v>38</v>
      </c>
      <c r="I7" s="510">
        <f t="shared" ref="I7:I10" si="1">C7*$C$3</f>
        <v>2</v>
      </c>
      <c r="J7" s="510">
        <f t="shared" ref="J7:J10" si="2">D7*$D$3</f>
        <v>1</v>
      </c>
      <c r="K7" s="510">
        <f t="shared" ref="K7:K10" si="3">E7*$E$3</f>
        <v>70</v>
      </c>
      <c r="L7" s="510">
        <f t="shared" ref="L7:L10" si="4">F7*$F$3</f>
        <v>18</v>
      </c>
      <c r="M7" s="510">
        <f t="shared" ref="M7:M10" si="5">G7*$G$3</f>
        <v>64</v>
      </c>
      <c r="N7" s="510">
        <f t="shared" ref="N7:N10" si="6">SUM(I7:M7)</f>
        <v>155</v>
      </c>
      <c r="O7" s="528">
        <f t="shared" ref="O7:O10" si="7">N7/$H$3</f>
        <v>0.81578947368421051</v>
      </c>
      <c r="P7" s="22">
        <v>29</v>
      </c>
      <c r="Q7" s="22">
        <v>10</v>
      </c>
      <c r="R7" s="22">
        <v>64</v>
      </c>
      <c r="S7" s="22">
        <v>98</v>
      </c>
      <c r="T7" s="22">
        <v>188</v>
      </c>
      <c r="U7" s="514">
        <f t="shared" ref="U7:U86" si="8">SUM(P7:T7)</f>
        <v>389</v>
      </c>
      <c r="V7" s="514">
        <f t="shared" ref="V7:V10" si="9">P7*$P$3</f>
        <v>58</v>
      </c>
      <c r="W7" s="514">
        <f t="shared" ref="W7:W10" si="10">Q7*$Q$3</f>
        <v>10</v>
      </c>
      <c r="X7" s="514">
        <f t="shared" ref="X7:X10" si="11">R7*$R$3</f>
        <v>320</v>
      </c>
      <c r="Y7" s="514">
        <f t="shared" ref="Y7:Y10" si="12">S7*$S$3</f>
        <v>294</v>
      </c>
      <c r="Z7" s="514">
        <f t="shared" ref="Z7:Z10" si="13">T7*$T$3</f>
        <v>752</v>
      </c>
      <c r="AA7" s="514">
        <f t="shared" ref="AA7:AA10" si="14">SUM(V7:Z7)</f>
        <v>1434</v>
      </c>
      <c r="AB7" s="528">
        <f t="shared" ref="AB7:AB10" si="15">AA7/$U$3</f>
        <v>0.73727506426735223</v>
      </c>
      <c r="AC7" s="514">
        <f t="shared" ref="AC7:AC70" si="16">H7+U7</f>
        <v>427</v>
      </c>
      <c r="AD7" s="514">
        <f t="shared" ref="AD7:AD70" si="17">N7+AA7</f>
        <v>1589</v>
      </c>
      <c r="AE7" s="518">
        <f t="shared" ref="AE7:AE10" si="18">AD7/(AC7*5)</f>
        <v>0.74426229508196717</v>
      </c>
      <c r="AF7" s="590" t="s">
        <v>257</v>
      </c>
      <c r="AG7" s="590" t="s">
        <v>271</v>
      </c>
      <c r="AH7" s="598" t="s">
        <v>286</v>
      </c>
      <c r="AI7" s="590" t="s">
        <v>305</v>
      </c>
      <c r="AJ7" s="3"/>
      <c r="AK7" s="3"/>
      <c r="AL7" s="3"/>
      <c r="AM7" s="3"/>
      <c r="AN7" s="3"/>
      <c r="AO7" s="3"/>
      <c r="AP7" s="3"/>
      <c r="AQ7" s="3"/>
      <c r="AR7" s="3"/>
      <c r="AS7" s="3"/>
      <c r="AT7" s="3"/>
      <c r="AU7" s="3"/>
      <c r="AV7" s="3"/>
      <c r="AW7" s="3"/>
      <c r="AX7" s="3"/>
      <c r="AY7" s="3"/>
      <c r="AZ7" s="3"/>
      <c r="BA7" s="3"/>
      <c r="BB7" s="3"/>
    </row>
    <row r="8" spans="1:54" s="490" customFormat="1" ht="153" customHeight="1" x14ac:dyDescent="0.25">
      <c r="A8" s="632"/>
      <c r="B8" s="527" t="s">
        <v>126</v>
      </c>
      <c r="C8" s="437">
        <v>3</v>
      </c>
      <c r="D8" s="437">
        <v>0</v>
      </c>
      <c r="E8" s="437">
        <v>16</v>
      </c>
      <c r="F8" s="437">
        <v>5</v>
      </c>
      <c r="G8" s="437">
        <v>14</v>
      </c>
      <c r="H8" s="510">
        <f t="shared" si="0"/>
        <v>38</v>
      </c>
      <c r="I8" s="510">
        <f t="shared" si="1"/>
        <v>6</v>
      </c>
      <c r="J8" s="510">
        <f t="shared" si="2"/>
        <v>0</v>
      </c>
      <c r="K8" s="510">
        <f t="shared" si="3"/>
        <v>80</v>
      </c>
      <c r="L8" s="510">
        <f t="shared" si="4"/>
        <v>15</v>
      </c>
      <c r="M8" s="510">
        <f t="shared" si="5"/>
        <v>56</v>
      </c>
      <c r="N8" s="510">
        <f t="shared" si="6"/>
        <v>157</v>
      </c>
      <c r="O8" s="528">
        <f t="shared" si="7"/>
        <v>0.82631578947368423</v>
      </c>
      <c r="P8" s="514">
        <v>27</v>
      </c>
      <c r="Q8" s="514">
        <v>14</v>
      </c>
      <c r="R8" s="514">
        <v>96</v>
      </c>
      <c r="S8" s="514">
        <v>87</v>
      </c>
      <c r="T8" s="514">
        <v>165</v>
      </c>
      <c r="U8" s="514">
        <f t="shared" si="8"/>
        <v>389</v>
      </c>
      <c r="V8" s="514">
        <f t="shared" si="9"/>
        <v>54</v>
      </c>
      <c r="W8" s="514">
        <f t="shared" si="10"/>
        <v>14</v>
      </c>
      <c r="X8" s="514">
        <f t="shared" si="11"/>
        <v>480</v>
      </c>
      <c r="Y8" s="514">
        <f t="shared" si="12"/>
        <v>261</v>
      </c>
      <c r="Z8" s="514">
        <f t="shared" si="13"/>
        <v>660</v>
      </c>
      <c r="AA8" s="514">
        <f t="shared" si="14"/>
        <v>1469</v>
      </c>
      <c r="AB8" s="528">
        <f t="shared" si="15"/>
        <v>0.75526992287917738</v>
      </c>
      <c r="AC8" s="514">
        <f t="shared" si="16"/>
        <v>427</v>
      </c>
      <c r="AD8" s="514">
        <f t="shared" si="17"/>
        <v>1626</v>
      </c>
      <c r="AE8" s="518">
        <f t="shared" si="18"/>
        <v>0.76159250585480098</v>
      </c>
      <c r="AF8" s="590" t="s">
        <v>259</v>
      </c>
      <c r="AG8" s="590" t="s">
        <v>272</v>
      </c>
      <c r="AH8" s="590" t="s">
        <v>287</v>
      </c>
      <c r="AI8" s="590" t="s">
        <v>306</v>
      </c>
      <c r="AJ8" s="3"/>
      <c r="AK8" s="3"/>
      <c r="AL8" s="3"/>
      <c r="AM8" s="3"/>
      <c r="AN8" s="3"/>
      <c r="AO8" s="3"/>
      <c r="AP8" s="3"/>
      <c r="AQ8" s="3"/>
      <c r="AR8" s="3"/>
      <c r="AS8" s="3"/>
      <c r="AT8" s="3"/>
      <c r="AU8" s="3"/>
      <c r="AV8" s="3"/>
      <c r="AW8" s="3"/>
      <c r="AX8" s="3"/>
      <c r="AY8" s="3"/>
      <c r="AZ8" s="3"/>
      <c r="BA8" s="3"/>
      <c r="BB8" s="3"/>
    </row>
    <row r="9" spans="1:54" s="490" customFormat="1" ht="180.75" customHeight="1" x14ac:dyDescent="0.25">
      <c r="A9" s="632"/>
      <c r="B9" s="553" t="s">
        <v>127</v>
      </c>
      <c r="C9" s="437">
        <v>0</v>
      </c>
      <c r="D9" s="437">
        <v>0</v>
      </c>
      <c r="E9" s="437">
        <v>22</v>
      </c>
      <c r="F9" s="437">
        <v>3</v>
      </c>
      <c r="G9" s="437">
        <v>13</v>
      </c>
      <c r="H9" s="510">
        <f t="shared" si="0"/>
        <v>38</v>
      </c>
      <c r="I9" s="510">
        <f t="shared" si="1"/>
        <v>0</v>
      </c>
      <c r="J9" s="510">
        <f t="shared" si="2"/>
        <v>0</v>
      </c>
      <c r="K9" s="510">
        <f t="shared" si="3"/>
        <v>110</v>
      </c>
      <c r="L9" s="510">
        <f t="shared" si="4"/>
        <v>9</v>
      </c>
      <c r="M9" s="510">
        <f t="shared" si="5"/>
        <v>52</v>
      </c>
      <c r="N9" s="510">
        <f t="shared" si="6"/>
        <v>171</v>
      </c>
      <c r="O9" s="528">
        <f t="shared" si="7"/>
        <v>0.9</v>
      </c>
      <c r="P9" s="514">
        <v>22</v>
      </c>
      <c r="Q9" s="514">
        <v>6</v>
      </c>
      <c r="R9" s="514">
        <v>104</v>
      </c>
      <c r="S9" s="514">
        <v>82</v>
      </c>
      <c r="T9" s="514">
        <v>175</v>
      </c>
      <c r="U9" s="514">
        <f t="shared" si="8"/>
        <v>389</v>
      </c>
      <c r="V9" s="514">
        <f t="shared" si="9"/>
        <v>44</v>
      </c>
      <c r="W9" s="514">
        <f t="shared" si="10"/>
        <v>6</v>
      </c>
      <c r="X9" s="514">
        <f t="shared" si="11"/>
        <v>520</v>
      </c>
      <c r="Y9" s="514">
        <f t="shared" si="12"/>
        <v>246</v>
      </c>
      <c r="Z9" s="514">
        <f t="shared" si="13"/>
        <v>700</v>
      </c>
      <c r="AA9" s="514">
        <f t="shared" si="14"/>
        <v>1516</v>
      </c>
      <c r="AB9" s="528">
        <f t="shared" si="15"/>
        <v>0.77943444730077116</v>
      </c>
      <c r="AC9" s="514">
        <f t="shared" si="16"/>
        <v>427</v>
      </c>
      <c r="AD9" s="514">
        <f t="shared" si="17"/>
        <v>1687</v>
      </c>
      <c r="AE9" s="518">
        <f t="shared" si="18"/>
        <v>0.79016393442622945</v>
      </c>
      <c r="AF9" s="590" t="s">
        <v>260</v>
      </c>
      <c r="AG9" s="590" t="s">
        <v>273</v>
      </c>
      <c r="AH9" s="590" t="s">
        <v>288</v>
      </c>
      <c r="AI9" s="590" t="s">
        <v>307</v>
      </c>
      <c r="AJ9" s="3"/>
      <c r="AK9" s="3"/>
      <c r="AL9" s="3"/>
      <c r="AM9" s="3"/>
      <c r="AN9" s="3"/>
      <c r="AO9" s="3"/>
      <c r="AP9" s="3"/>
      <c r="AQ9" s="3"/>
      <c r="AR9" s="3"/>
      <c r="AS9" s="3"/>
      <c r="AT9" s="3"/>
      <c r="AU9" s="3"/>
      <c r="AV9" s="3"/>
      <c r="AW9" s="3"/>
      <c r="AX9" s="3"/>
      <c r="AY9" s="3"/>
      <c r="AZ9" s="3"/>
      <c r="BA9" s="3"/>
      <c r="BB9" s="3"/>
    </row>
    <row r="10" spans="1:54" s="490" customFormat="1" ht="204.75" customHeight="1" x14ac:dyDescent="0.25">
      <c r="A10" s="632"/>
      <c r="B10" s="553" t="s">
        <v>128</v>
      </c>
      <c r="C10" s="437">
        <v>0</v>
      </c>
      <c r="D10" s="437">
        <v>1</v>
      </c>
      <c r="E10" s="437">
        <v>20</v>
      </c>
      <c r="F10" s="437">
        <v>6</v>
      </c>
      <c r="G10" s="437">
        <v>11</v>
      </c>
      <c r="H10" s="510">
        <f t="shared" si="0"/>
        <v>38</v>
      </c>
      <c r="I10" s="510">
        <f t="shared" si="1"/>
        <v>0</v>
      </c>
      <c r="J10" s="510">
        <f t="shared" si="2"/>
        <v>1</v>
      </c>
      <c r="K10" s="510">
        <f t="shared" si="3"/>
        <v>100</v>
      </c>
      <c r="L10" s="510">
        <f t="shared" si="4"/>
        <v>18</v>
      </c>
      <c r="M10" s="510">
        <f t="shared" si="5"/>
        <v>44</v>
      </c>
      <c r="N10" s="510">
        <f t="shared" si="6"/>
        <v>163</v>
      </c>
      <c r="O10" s="528">
        <f t="shared" si="7"/>
        <v>0.85789473684210527</v>
      </c>
      <c r="P10" s="514">
        <v>26</v>
      </c>
      <c r="Q10" s="514">
        <v>16</v>
      </c>
      <c r="R10" s="514">
        <v>91</v>
      </c>
      <c r="S10" s="514">
        <v>82</v>
      </c>
      <c r="T10" s="514">
        <v>174</v>
      </c>
      <c r="U10" s="514">
        <f t="shared" si="8"/>
        <v>389</v>
      </c>
      <c r="V10" s="514">
        <f t="shared" si="9"/>
        <v>52</v>
      </c>
      <c r="W10" s="514">
        <f t="shared" si="10"/>
        <v>16</v>
      </c>
      <c r="X10" s="514">
        <f t="shared" si="11"/>
        <v>455</v>
      </c>
      <c r="Y10" s="514">
        <f t="shared" si="12"/>
        <v>246</v>
      </c>
      <c r="Z10" s="514">
        <f t="shared" si="13"/>
        <v>696</v>
      </c>
      <c r="AA10" s="514">
        <f t="shared" si="14"/>
        <v>1465</v>
      </c>
      <c r="AB10" s="528">
        <f t="shared" si="15"/>
        <v>0.7532133676092545</v>
      </c>
      <c r="AC10" s="514">
        <f t="shared" si="16"/>
        <v>427</v>
      </c>
      <c r="AD10" s="514">
        <f t="shared" si="17"/>
        <v>1628</v>
      </c>
      <c r="AE10" s="518">
        <f t="shared" si="18"/>
        <v>0.76252927400468384</v>
      </c>
      <c r="AF10" s="590" t="s">
        <v>261</v>
      </c>
      <c r="AG10" s="590" t="s">
        <v>274</v>
      </c>
      <c r="AH10" s="599" t="s">
        <v>294</v>
      </c>
      <c r="AI10" s="590" t="s">
        <v>306</v>
      </c>
      <c r="AJ10" s="3"/>
      <c r="AK10" s="3"/>
      <c r="AL10" s="3"/>
      <c r="AM10" s="3"/>
      <c r="AN10" s="3"/>
      <c r="AO10" s="3"/>
      <c r="AP10" s="3"/>
      <c r="AQ10" s="3"/>
      <c r="AR10" s="3"/>
      <c r="AS10" s="3"/>
      <c r="AT10" s="3"/>
      <c r="AU10" s="3"/>
      <c r="AV10" s="3"/>
      <c r="AW10" s="3"/>
      <c r="AX10" s="3"/>
      <c r="AY10" s="3"/>
      <c r="AZ10" s="3"/>
      <c r="BA10" s="3"/>
      <c r="BB10" s="3"/>
    </row>
    <row r="11" spans="1:54" s="490" customFormat="1" ht="52.5" hidden="1" customHeight="1" x14ac:dyDescent="0.25">
      <c r="A11" s="632"/>
      <c r="B11" s="554"/>
      <c r="C11" s="439">
        <v>4</v>
      </c>
      <c r="D11" s="439">
        <v>5</v>
      </c>
      <c r="E11" s="439">
        <v>1</v>
      </c>
      <c r="F11" s="439">
        <v>2</v>
      </c>
      <c r="G11" s="439">
        <v>3</v>
      </c>
      <c r="H11" s="439" t="s">
        <v>245</v>
      </c>
      <c r="I11" s="439"/>
      <c r="J11" s="439"/>
      <c r="K11" s="439"/>
      <c r="L11" s="439"/>
      <c r="M11" s="439"/>
      <c r="N11" s="439"/>
      <c r="O11" s="555"/>
      <c r="P11" s="440">
        <v>4</v>
      </c>
      <c r="Q11" s="440">
        <v>5</v>
      </c>
      <c r="R11" s="440">
        <v>1</v>
      </c>
      <c r="S11" s="440">
        <v>2</v>
      </c>
      <c r="T11" s="440">
        <v>3</v>
      </c>
      <c r="U11" s="440"/>
      <c r="V11" s="440">
        <v>4</v>
      </c>
      <c r="W11" s="440">
        <v>5</v>
      </c>
      <c r="X11" s="440">
        <v>1</v>
      </c>
      <c r="Y11" s="440">
        <v>2</v>
      </c>
      <c r="Z11" s="440">
        <v>3</v>
      </c>
      <c r="AA11" s="440"/>
      <c r="AB11" s="555"/>
      <c r="AC11" s="514"/>
      <c r="AD11" s="514"/>
      <c r="AE11" s="518"/>
      <c r="AF11" s="590" t="s">
        <v>256</v>
      </c>
      <c r="AG11" s="590" t="s">
        <v>256</v>
      </c>
      <c r="AH11" s="590" t="s">
        <v>289</v>
      </c>
      <c r="AI11" s="590" t="s">
        <v>289</v>
      </c>
      <c r="AJ11" s="3"/>
      <c r="AK11" s="3"/>
      <c r="AL11" s="3"/>
      <c r="AM11" s="3"/>
      <c r="AN11" s="3"/>
      <c r="AO11" s="3"/>
      <c r="AP11" s="3"/>
      <c r="AQ11" s="3"/>
      <c r="AR11" s="3"/>
      <c r="AS11" s="3"/>
      <c r="AT11" s="3"/>
      <c r="AU11" s="3"/>
      <c r="AV11" s="3"/>
      <c r="AW11" s="3"/>
      <c r="AX11" s="3"/>
      <c r="AY11" s="3"/>
      <c r="AZ11" s="3"/>
      <c r="BA11" s="3"/>
      <c r="BB11" s="3"/>
    </row>
    <row r="12" spans="1:54" s="490" customFormat="1" ht="52.5" hidden="1" customHeight="1" x14ac:dyDescent="0.25">
      <c r="A12" s="632"/>
      <c r="B12" s="554"/>
      <c r="C12" s="441" t="s">
        <v>177</v>
      </c>
      <c r="D12" s="441" t="s">
        <v>176</v>
      </c>
      <c r="E12" s="441" t="s">
        <v>180</v>
      </c>
      <c r="F12" s="441" t="s">
        <v>179</v>
      </c>
      <c r="G12" s="441" t="s">
        <v>178</v>
      </c>
      <c r="H12" s="439">
        <f>$H$13*$D$11</f>
        <v>190</v>
      </c>
      <c r="I12" s="441" t="s">
        <v>177</v>
      </c>
      <c r="J12" s="441" t="s">
        <v>176</v>
      </c>
      <c r="K12" s="441" t="s">
        <v>180</v>
      </c>
      <c r="L12" s="441" t="s">
        <v>179</v>
      </c>
      <c r="M12" s="441" t="s">
        <v>178</v>
      </c>
      <c r="N12" s="439"/>
      <c r="O12" s="555"/>
      <c r="P12" s="442" t="s">
        <v>177</v>
      </c>
      <c r="Q12" s="442" t="s">
        <v>176</v>
      </c>
      <c r="R12" s="442" t="s">
        <v>180</v>
      </c>
      <c r="S12" s="442" t="s">
        <v>179</v>
      </c>
      <c r="T12" s="442" t="s">
        <v>178</v>
      </c>
      <c r="U12" s="440">
        <f>U13*5</f>
        <v>1945</v>
      </c>
      <c r="V12" s="442" t="s">
        <v>177</v>
      </c>
      <c r="W12" s="442" t="s">
        <v>176</v>
      </c>
      <c r="X12" s="442" t="s">
        <v>180</v>
      </c>
      <c r="Y12" s="442" t="s">
        <v>179</v>
      </c>
      <c r="Z12" s="442" t="s">
        <v>178</v>
      </c>
      <c r="AA12" s="440"/>
      <c r="AB12" s="555"/>
      <c r="AC12" s="514"/>
      <c r="AD12" s="514"/>
      <c r="AE12" s="518"/>
      <c r="AF12" s="590" t="s">
        <v>256</v>
      </c>
      <c r="AG12" s="590" t="s">
        <v>256</v>
      </c>
      <c r="AH12" s="590"/>
      <c r="AI12" s="590"/>
      <c r="AJ12" s="3"/>
      <c r="AK12" s="3"/>
      <c r="AL12" s="3"/>
      <c r="AM12" s="3"/>
      <c r="AN12" s="3"/>
      <c r="AO12" s="3"/>
      <c r="AP12" s="3"/>
      <c r="AQ12" s="3"/>
      <c r="AR12" s="3"/>
      <c r="AS12" s="3"/>
      <c r="AT12" s="3"/>
      <c r="AU12" s="3"/>
      <c r="AV12" s="3"/>
      <c r="AW12" s="3"/>
      <c r="AX12" s="3"/>
      <c r="AY12" s="3"/>
      <c r="AZ12" s="3"/>
      <c r="BA12" s="3"/>
      <c r="BB12" s="3"/>
    </row>
    <row r="13" spans="1:54" s="490" customFormat="1" ht="146.25" customHeight="1" x14ac:dyDescent="0.25">
      <c r="A13" s="632"/>
      <c r="B13" s="527" t="s">
        <v>129</v>
      </c>
      <c r="C13" s="437">
        <v>20</v>
      </c>
      <c r="D13" s="437">
        <v>17</v>
      </c>
      <c r="E13" s="437">
        <v>0</v>
      </c>
      <c r="F13" s="437">
        <v>1</v>
      </c>
      <c r="G13" s="437">
        <v>0</v>
      </c>
      <c r="H13" s="510">
        <f t="shared" si="0"/>
        <v>38</v>
      </c>
      <c r="I13" s="510">
        <f>C13*$C$11</f>
        <v>80</v>
      </c>
      <c r="J13" s="510">
        <f>D13*D11</f>
        <v>85</v>
      </c>
      <c r="K13" s="510">
        <f>E13*$E$11</f>
        <v>0</v>
      </c>
      <c r="L13" s="510">
        <f>F13*$F$11</f>
        <v>2</v>
      </c>
      <c r="M13" s="510">
        <f>G13*$G$11</f>
        <v>0</v>
      </c>
      <c r="N13" s="510">
        <f>SUM(I13:M13)</f>
        <v>167</v>
      </c>
      <c r="O13" s="528">
        <f>N13/$H$12</f>
        <v>0.87894736842105259</v>
      </c>
      <c r="P13" s="514">
        <v>216</v>
      </c>
      <c r="Q13" s="514">
        <v>92</v>
      </c>
      <c r="R13" s="514">
        <v>7</v>
      </c>
      <c r="S13" s="514">
        <v>17</v>
      </c>
      <c r="T13" s="514">
        <v>57</v>
      </c>
      <c r="U13" s="514">
        <f t="shared" si="8"/>
        <v>389</v>
      </c>
      <c r="V13" s="514">
        <f>P13*P11</f>
        <v>864</v>
      </c>
      <c r="W13" s="514">
        <f>Q13*Q11</f>
        <v>460</v>
      </c>
      <c r="X13" s="514">
        <f>R13*R11</f>
        <v>7</v>
      </c>
      <c r="Y13" s="514">
        <f>S13*S11</f>
        <v>34</v>
      </c>
      <c r="Z13" s="514">
        <f>T13*T11</f>
        <v>171</v>
      </c>
      <c r="AA13" s="514">
        <f>SUM(V13:Z13)</f>
        <v>1536</v>
      </c>
      <c r="AB13" s="528">
        <f>AA13/U12</f>
        <v>0.78971722365038566</v>
      </c>
      <c r="AC13" s="514">
        <f t="shared" si="16"/>
        <v>427</v>
      </c>
      <c r="AD13" s="514">
        <f t="shared" ref="AD13:AD17" si="19">N13+AA13</f>
        <v>1703</v>
      </c>
      <c r="AE13" s="518">
        <f t="shared" ref="AE13:AE76" si="20">AD13/(AC13*5)</f>
        <v>0.79765807962529278</v>
      </c>
      <c r="AF13" s="590" t="s">
        <v>262</v>
      </c>
      <c r="AG13" s="590" t="s">
        <v>275</v>
      </c>
      <c r="AH13" s="590" t="s">
        <v>290</v>
      </c>
      <c r="AI13" s="590"/>
      <c r="AJ13" s="3"/>
      <c r="AK13" s="3"/>
      <c r="AL13" s="3"/>
      <c r="AM13" s="3"/>
      <c r="AN13" s="3"/>
      <c r="AO13" s="3"/>
      <c r="AP13" s="3"/>
      <c r="AQ13" s="3"/>
      <c r="AR13" s="3"/>
      <c r="AS13" s="3"/>
      <c r="AT13" s="3"/>
      <c r="AU13" s="3"/>
      <c r="AV13" s="3"/>
      <c r="AW13" s="3"/>
      <c r="AX13" s="3"/>
      <c r="AY13" s="3"/>
      <c r="AZ13" s="3"/>
      <c r="BA13" s="3"/>
      <c r="BB13" s="3"/>
    </row>
    <row r="14" spans="1:54" s="490" customFormat="1" ht="52.5" hidden="1" customHeight="1" x14ac:dyDescent="0.25">
      <c r="A14" s="632"/>
      <c r="B14" s="554"/>
      <c r="C14" s="439">
        <v>4</v>
      </c>
      <c r="D14" s="439">
        <v>1</v>
      </c>
      <c r="E14" s="439">
        <v>3</v>
      </c>
      <c r="F14" s="439">
        <v>5</v>
      </c>
      <c r="G14" s="439">
        <v>1</v>
      </c>
      <c r="H14" s="439"/>
      <c r="I14" s="439">
        <v>4</v>
      </c>
      <c r="J14" s="439">
        <v>1</v>
      </c>
      <c r="K14" s="439">
        <v>3</v>
      </c>
      <c r="L14" s="439">
        <v>5</v>
      </c>
      <c r="M14" s="439">
        <v>1</v>
      </c>
      <c r="N14" s="439"/>
      <c r="O14" s="555"/>
      <c r="P14" s="440">
        <v>4</v>
      </c>
      <c r="Q14" s="440">
        <v>2</v>
      </c>
      <c r="R14" s="440">
        <v>3</v>
      </c>
      <c r="S14" s="440">
        <v>5</v>
      </c>
      <c r="T14" s="440">
        <v>1</v>
      </c>
      <c r="U14" s="440"/>
      <c r="V14" s="440"/>
      <c r="W14" s="440"/>
      <c r="X14" s="440"/>
      <c r="Y14" s="440"/>
      <c r="Z14" s="440"/>
      <c r="AA14" s="440"/>
      <c r="AB14" s="555"/>
      <c r="AC14" s="514"/>
      <c r="AD14" s="514"/>
      <c r="AE14" s="518"/>
      <c r="AF14" s="531" t="s">
        <v>256</v>
      </c>
      <c r="AG14" s="590" t="s">
        <v>256</v>
      </c>
      <c r="AH14" s="590"/>
      <c r="AI14" s="590"/>
      <c r="AJ14" s="3"/>
      <c r="AK14" s="3"/>
      <c r="AL14" s="3"/>
      <c r="AM14" s="3"/>
      <c r="AN14" s="3"/>
      <c r="AO14" s="3"/>
      <c r="AP14" s="3"/>
      <c r="AQ14" s="3"/>
      <c r="AR14" s="3"/>
      <c r="AS14" s="3"/>
      <c r="AT14" s="3"/>
      <c r="AU14" s="3"/>
      <c r="AV14" s="3"/>
      <c r="AW14" s="3"/>
      <c r="AX14" s="3"/>
      <c r="AY14" s="3"/>
      <c r="AZ14" s="3"/>
      <c r="BA14" s="3"/>
      <c r="BB14" s="3"/>
    </row>
    <row r="15" spans="1:54" s="490" customFormat="1" ht="52.5" hidden="1" customHeight="1" x14ac:dyDescent="0.25">
      <c r="A15" s="632"/>
      <c r="B15" s="554"/>
      <c r="C15" s="443" t="s">
        <v>91</v>
      </c>
      <c r="D15" s="443" t="s">
        <v>93</v>
      </c>
      <c r="E15" s="443" t="s">
        <v>92</v>
      </c>
      <c r="F15" s="443" t="s">
        <v>90</v>
      </c>
      <c r="G15" s="443" t="s">
        <v>94</v>
      </c>
      <c r="H15" s="439">
        <f>F14*$H$16</f>
        <v>190</v>
      </c>
      <c r="I15" s="443" t="s">
        <v>91</v>
      </c>
      <c r="J15" s="443" t="s">
        <v>93</v>
      </c>
      <c r="K15" s="443" t="s">
        <v>92</v>
      </c>
      <c r="L15" s="443" t="s">
        <v>90</v>
      </c>
      <c r="M15" s="443" t="s">
        <v>94</v>
      </c>
      <c r="N15" s="439" t="s">
        <v>49</v>
      </c>
      <c r="O15" s="555" t="s">
        <v>238</v>
      </c>
      <c r="P15" s="444" t="s">
        <v>91</v>
      </c>
      <c r="Q15" s="444" t="s">
        <v>93</v>
      </c>
      <c r="R15" s="444" t="s">
        <v>92</v>
      </c>
      <c r="S15" s="444" t="s">
        <v>90</v>
      </c>
      <c r="T15" s="444" t="s">
        <v>94</v>
      </c>
      <c r="U15" s="440">
        <f>U16*5</f>
        <v>1945</v>
      </c>
      <c r="V15" s="440"/>
      <c r="W15" s="440"/>
      <c r="X15" s="440"/>
      <c r="Y15" s="440"/>
      <c r="Z15" s="440"/>
      <c r="AA15" s="440"/>
      <c r="AB15" s="555"/>
      <c r="AC15" s="514"/>
      <c r="AD15" s="514"/>
      <c r="AE15" s="518"/>
      <c r="AF15" s="531" t="s">
        <v>256</v>
      </c>
      <c r="AG15" s="590" t="s">
        <v>256</v>
      </c>
      <c r="AH15" s="590"/>
      <c r="AI15" s="590"/>
      <c r="AJ15" s="3"/>
      <c r="AK15" s="3"/>
      <c r="AL15" s="3"/>
      <c r="AM15" s="3"/>
      <c r="AN15" s="3"/>
      <c r="AO15" s="3"/>
      <c r="AP15" s="3"/>
      <c r="AQ15" s="3"/>
      <c r="AR15" s="3"/>
      <c r="AS15" s="3"/>
      <c r="AT15" s="3"/>
      <c r="AU15" s="3"/>
      <c r="AV15" s="3"/>
      <c r="AW15" s="3"/>
      <c r="AX15" s="3"/>
      <c r="AY15" s="3"/>
      <c r="AZ15" s="3"/>
      <c r="BA15" s="3"/>
      <c r="BB15" s="3"/>
    </row>
    <row r="16" spans="1:54" s="490" customFormat="1" ht="153.75" customHeight="1" x14ac:dyDescent="0.25">
      <c r="A16" s="632"/>
      <c r="B16" s="553" t="s">
        <v>130</v>
      </c>
      <c r="C16" s="437">
        <v>15</v>
      </c>
      <c r="D16" s="437">
        <v>2</v>
      </c>
      <c r="E16" s="437">
        <v>3</v>
      </c>
      <c r="F16" s="437">
        <v>18</v>
      </c>
      <c r="G16" s="437">
        <v>0</v>
      </c>
      <c r="H16" s="510">
        <f t="shared" si="0"/>
        <v>38</v>
      </c>
      <c r="I16" s="510">
        <f>$C$14*C16</f>
        <v>60</v>
      </c>
      <c r="J16" s="510">
        <f>$D$14*D16</f>
        <v>2</v>
      </c>
      <c r="K16" s="510">
        <f>$E$14*E16</f>
        <v>9</v>
      </c>
      <c r="L16" s="510">
        <f>$F$14*F16</f>
        <v>90</v>
      </c>
      <c r="M16" s="510">
        <f>$G$14*G16</f>
        <v>0</v>
      </c>
      <c r="N16" s="510">
        <f>SUM(I16:M16)</f>
        <v>161</v>
      </c>
      <c r="O16" s="528">
        <f>N16/$H$15</f>
        <v>0.84736842105263155</v>
      </c>
      <c r="P16" s="514">
        <v>146</v>
      </c>
      <c r="Q16" s="514">
        <v>47</v>
      </c>
      <c r="R16" s="514">
        <v>70</v>
      </c>
      <c r="S16" s="514">
        <v>105</v>
      </c>
      <c r="T16" s="514">
        <v>21</v>
      </c>
      <c r="U16" s="514">
        <f t="shared" si="8"/>
        <v>389</v>
      </c>
      <c r="V16" s="514">
        <f>P16*$P$14</f>
        <v>584</v>
      </c>
      <c r="W16" s="514">
        <f>Q16*$Q$14</f>
        <v>94</v>
      </c>
      <c r="X16" s="514">
        <f>R16*$R$14</f>
        <v>210</v>
      </c>
      <c r="Y16" s="514">
        <f>S16*$S$14</f>
        <v>525</v>
      </c>
      <c r="Z16" s="514">
        <f>T16*$T$14</f>
        <v>21</v>
      </c>
      <c r="AA16" s="514">
        <f>SUM(V16:Z16)</f>
        <v>1434</v>
      </c>
      <c r="AB16" s="528">
        <f>AA16/$U$15</f>
        <v>0.73727506426735223</v>
      </c>
      <c r="AC16" s="514">
        <f t="shared" si="16"/>
        <v>427</v>
      </c>
      <c r="AD16" s="514">
        <f t="shared" si="19"/>
        <v>1595</v>
      </c>
      <c r="AE16" s="518">
        <f>AD16/(AC16*5)</f>
        <v>0.74707259953161598</v>
      </c>
      <c r="AF16" s="590" t="s">
        <v>263</v>
      </c>
      <c r="AG16" s="590" t="s">
        <v>276</v>
      </c>
      <c r="AH16" s="590" t="s">
        <v>291</v>
      </c>
      <c r="AI16" s="590"/>
      <c r="AJ16" s="3"/>
      <c r="AK16" s="3"/>
      <c r="AL16" s="3"/>
      <c r="AM16" s="3"/>
      <c r="AN16" s="3"/>
      <c r="AO16" s="3"/>
      <c r="AP16" s="3"/>
      <c r="AQ16" s="3"/>
      <c r="AR16" s="3"/>
      <c r="AS16" s="3"/>
      <c r="AT16" s="3"/>
      <c r="AU16" s="3"/>
      <c r="AV16" s="3"/>
      <c r="AW16" s="3"/>
      <c r="AX16" s="3"/>
      <c r="AY16" s="3"/>
      <c r="AZ16" s="3"/>
      <c r="BA16" s="3"/>
      <c r="BB16" s="3"/>
    </row>
    <row r="17" spans="1:54" s="490" customFormat="1" ht="156" customHeight="1" x14ac:dyDescent="0.25">
      <c r="A17" s="632"/>
      <c r="B17" s="553" t="s">
        <v>131</v>
      </c>
      <c r="C17" s="437">
        <v>15</v>
      </c>
      <c r="D17" s="437">
        <v>0</v>
      </c>
      <c r="E17" s="437">
        <v>3</v>
      </c>
      <c r="F17" s="437">
        <v>20</v>
      </c>
      <c r="G17" s="437">
        <v>0</v>
      </c>
      <c r="H17" s="510">
        <f t="shared" si="0"/>
        <v>38</v>
      </c>
      <c r="I17" s="510">
        <f>$C$14*C17</f>
        <v>60</v>
      </c>
      <c r="J17" s="510">
        <f>$D$14*D17</f>
        <v>0</v>
      </c>
      <c r="K17" s="510">
        <f>$E$14*E17</f>
        <v>9</v>
      </c>
      <c r="L17" s="510">
        <f>$F$14*F17</f>
        <v>100</v>
      </c>
      <c r="M17" s="510">
        <f>$G$14*G17</f>
        <v>0</v>
      </c>
      <c r="N17" s="510">
        <f>SUM(I17:M17)</f>
        <v>169</v>
      </c>
      <c r="O17" s="528">
        <f>N17/$H$15</f>
        <v>0.88947368421052631</v>
      </c>
      <c r="P17" s="514">
        <v>193</v>
      </c>
      <c r="Q17" s="514">
        <v>22</v>
      </c>
      <c r="R17" s="514">
        <v>65</v>
      </c>
      <c r="S17" s="514">
        <v>103</v>
      </c>
      <c r="T17" s="514">
        <v>6</v>
      </c>
      <c r="U17" s="514">
        <f t="shared" si="8"/>
        <v>389</v>
      </c>
      <c r="V17" s="514">
        <f>P17*$P$14</f>
        <v>772</v>
      </c>
      <c r="W17" s="514">
        <f>Q17*$Q$14</f>
        <v>44</v>
      </c>
      <c r="X17" s="514">
        <f>R17*$R$14</f>
        <v>195</v>
      </c>
      <c r="Y17" s="514">
        <f>S17*$S$14</f>
        <v>515</v>
      </c>
      <c r="Z17" s="514">
        <f>T17*$T$14</f>
        <v>6</v>
      </c>
      <c r="AA17" s="514">
        <f>SUM(V17:Z17)</f>
        <v>1532</v>
      </c>
      <c r="AB17" s="528">
        <f>AA17/$U$15</f>
        <v>0.78766066838046267</v>
      </c>
      <c r="AC17" s="514">
        <f t="shared" si="16"/>
        <v>427</v>
      </c>
      <c r="AD17" s="514">
        <f t="shared" si="19"/>
        <v>1701</v>
      </c>
      <c r="AE17" s="518">
        <f t="shared" si="20"/>
        <v>0.79672131147540981</v>
      </c>
      <c r="AF17" s="590" t="s">
        <v>264</v>
      </c>
      <c r="AG17" s="590" t="s">
        <v>277</v>
      </c>
      <c r="AH17" s="590" t="s">
        <v>292</v>
      </c>
      <c r="AI17" s="590"/>
      <c r="AJ17" s="3"/>
      <c r="AK17" s="3"/>
      <c r="AL17" s="3"/>
      <c r="AM17" s="3"/>
      <c r="AN17" s="3"/>
      <c r="AO17" s="3"/>
      <c r="AP17" s="3"/>
      <c r="AQ17" s="3"/>
      <c r="AR17" s="3"/>
      <c r="AS17" s="3"/>
      <c r="AT17" s="3"/>
      <c r="AU17" s="3"/>
      <c r="AV17" s="3"/>
      <c r="AW17" s="3"/>
      <c r="AX17" s="3"/>
      <c r="AY17" s="3"/>
      <c r="AZ17" s="3"/>
      <c r="BA17" s="3"/>
      <c r="BB17" s="3"/>
    </row>
    <row r="18" spans="1:54" s="490" customFormat="1" ht="72.75" customHeight="1" x14ac:dyDescent="0.25">
      <c r="A18" s="633" t="s">
        <v>253</v>
      </c>
      <c r="B18" s="588" t="s">
        <v>95</v>
      </c>
      <c r="C18" s="437">
        <v>1</v>
      </c>
      <c r="D18" s="437">
        <v>37</v>
      </c>
      <c r="E18" s="626"/>
      <c r="F18" s="626"/>
      <c r="G18" s="626"/>
      <c r="H18" s="510">
        <f t="shared" si="0"/>
        <v>38</v>
      </c>
      <c r="I18" s="510"/>
      <c r="J18" s="510"/>
      <c r="K18" s="510"/>
      <c r="L18" s="510"/>
      <c r="M18" s="510"/>
      <c r="N18" s="510"/>
      <c r="O18" s="513"/>
      <c r="P18" s="514">
        <v>193</v>
      </c>
      <c r="Q18" s="514">
        <v>196</v>
      </c>
      <c r="R18" s="640"/>
      <c r="S18" s="640"/>
      <c r="T18" s="640"/>
      <c r="U18" s="556">
        <f>U19*5</f>
        <v>965</v>
      </c>
      <c r="V18" s="514"/>
      <c r="W18" s="514"/>
      <c r="X18" s="514"/>
      <c r="Y18" s="514"/>
      <c r="Z18" s="514"/>
      <c r="AA18" s="514"/>
      <c r="AB18" s="513"/>
      <c r="AC18" s="514"/>
      <c r="AD18" s="514"/>
      <c r="AE18" s="518"/>
      <c r="AF18" s="543"/>
      <c r="AG18" s="595" t="s">
        <v>296</v>
      </c>
      <c r="AH18" s="3"/>
      <c r="AI18" s="3"/>
      <c r="AJ18" s="3"/>
      <c r="AK18" s="3"/>
      <c r="AL18" s="3"/>
      <c r="AM18" s="3"/>
      <c r="AN18" s="3"/>
      <c r="AO18" s="3"/>
      <c r="AP18" s="3"/>
      <c r="AQ18" s="3"/>
      <c r="AR18" s="3"/>
      <c r="AS18" s="3"/>
      <c r="AT18" s="3"/>
      <c r="AU18" s="3"/>
      <c r="AV18" s="3"/>
      <c r="AW18" s="3"/>
      <c r="AX18" s="3"/>
      <c r="AY18" s="3"/>
      <c r="AZ18" s="3"/>
      <c r="BA18" s="3"/>
      <c r="BB18" s="3"/>
    </row>
    <row r="19" spans="1:54" s="490" customFormat="1" ht="123.75" customHeight="1" x14ac:dyDescent="0.25">
      <c r="A19" s="633"/>
      <c r="B19" s="553" t="s">
        <v>132</v>
      </c>
      <c r="C19" s="437">
        <v>1</v>
      </c>
      <c r="D19" s="510">
        <v>0</v>
      </c>
      <c r="E19" s="437">
        <v>0</v>
      </c>
      <c r="F19" s="437">
        <v>0</v>
      </c>
      <c r="G19" s="437">
        <v>0</v>
      </c>
      <c r="H19" s="510">
        <f t="shared" si="0"/>
        <v>1</v>
      </c>
      <c r="I19" s="510">
        <v>4</v>
      </c>
      <c r="J19" s="510">
        <v>0</v>
      </c>
      <c r="K19" s="510">
        <v>0</v>
      </c>
      <c r="L19" s="510">
        <v>0</v>
      </c>
      <c r="M19" s="510">
        <v>0</v>
      </c>
      <c r="N19" s="510">
        <f>SUM(I19:M19)</f>
        <v>4</v>
      </c>
      <c r="O19" s="528">
        <f>N19/5</f>
        <v>0.8</v>
      </c>
      <c r="P19" s="514">
        <v>78</v>
      </c>
      <c r="Q19" s="514">
        <v>39</v>
      </c>
      <c r="R19" s="514">
        <v>32</v>
      </c>
      <c r="S19" s="514">
        <v>30</v>
      </c>
      <c r="T19" s="514">
        <v>14</v>
      </c>
      <c r="U19" s="514">
        <f t="shared" si="8"/>
        <v>193</v>
      </c>
      <c r="V19" s="514">
        <f>P19*$P$14</f>
        <v>312</v>
      </c>
      <c r="W19" s="514">
        <f>Q19*$Q$14</f>
        <v>78</v>
      </c>
      <c r="X19" s="514">
        <f>R19*$R$14</f>
        <v>96</v>
      </c>
      <c r="Y19" s="514">
        <f>S19*$S$14</f>
        <v>150</v>
      </c>
      <c r="Z19" s="514">
        <f>T19*$T$14</f>
        <v>14</v>
      </c>
      <c r="AA19" s="514">
        <f>SUM(V19:Z19)</f>
        <v>650</v>
      </c>
      <c r="AB19" s="528">
        <f>AA19/$U$18</f>
        <v>0.67357512953367871</v>
      </c>
      <c r="AC19" s="514">
        <f t="shared" si="16"/>
        <v>194</v>
      </c>
      <c r="AD19" s="514">
        <f t="shared" si="17"/>
        <v>654</v>
      </c>
      <c r="AE19" s="518">
        <f t="shared" si="20"/>
        <v>0.67422680412371139</v>
      </c>
      <c r="AF19" s="590" t="s">
        <v>265</v>
      </c>
      <c r="AG19" s="590" t="s">
        <v>278</v>
      </c>
      <c r="AH19" s="3"/>
      <c r="AI19" s="3"/>
      <c r="AJ19" s="3"/>
      <c r="AK19" s="3"/>
      <c r="AL19" s="3"/>
      <c r="AM19" s="3"/>
      <c r="AN19" s="3"/>
      <c r="AO19" s="3"/>
      <c r="AP19" s="3"/>
      <c r="AQ19" s="3"/>
      <c r="AR19" s="3"/>
      <c r="AS19" s="3"/>
      <c r="AT19" s="3"/>
      <c r="AU19" s="3"/>
      <c r="AV19" s="3"/>
      <c r="AW19" s="3"/>
      <c r="AX19" s="3"/>
      <c r="AY19" s="3"/>
      <c r="AZ19" s="3"/>
      <c r="BA19" s="3"/>
      <c r="BB19" s="3"/>
    </row>
    <row r="20" spans="1:54" s="490" customFormat="1" ht="178.5" customHeight="1" x14ac:dyDescent="0.25">
      <c r="A20" s="633"/>
      <c r="B20" s="553" t="s">
        <v>133</v>
      </c>
      <c r="C20" s="437">
        <v>1</v>
      </c>
      <c r="D20" s="437">
        <v>0</v>
      </c>
      <c r="E20" s="437">
        <v>0</v>
      </c>
      <c r="F20" s="437">
        <v>0</v>
      </c>
      <c r="G20" s="437">
        <v>0</v>
      </c>
      <c r="H20" s="510">
        <f t="shared" si="0"/>
        <v>1</v>
      </c>
      <c r="I20" s="510">
        <v>4</v>
      </c>
      <c r="J20" s="510">
        <v>0</v>
      </c>
      <c r="K20" s="510">
        <v>0</v>
      </c>
      <c r="L20" s="510">
        <v>0</v>
      </c>
      <c r="M20" s="510">
        <v>0</v>
      </c>
      <c r="N20" s="510">
        <f t="shared" ref="N20:N23" si="21">SUM(I20:M20)</f>
        <v>4</v>
      </c>
      <c r="O20" s="528">
        <f t="shared" ref="O20:O23" si="22">N20/5</f>
        <v>0.8</v>
      </c>
      <c r="P20" s="514">
        <v>89</v>
      </c>
      <c r="Q20" s="514">
        <v>29</v>
      </c>
      <c r="R20" s="514">
        <v>42</v>
      </c>
      <c r="S20" s="514">
        <v>20</v>
      </c>
      <c r="T20" s="514">
        <v>13</v>
      </c>
      <c r="U20" s="514">
        <f t="shared" si="8"/>
        <v>193</v>
      </c>
      <c r="V20" s="514">
        <f t="shared" ref="V20:V23" si="23">P20*$P$14</f>
        <v>356</v>
      </c>
      <c r="W20" s="514">
        <f t="shared" ref="W20:W23" si="24">Q20*$Q$14</f>
        <v>58</v>
      </c>
      <c r="X20" s="514">
        <f t="shared" ref="X20:X23" si="25">R20*$R$14</f>
        <v>126</v>
      </c>
      <c r="Y20" s="514">
        <f t="shared" ref="Y20:Y23" si="26">S20*$S$14</f>
        <v>100</v>
      </c>
      <c r="Z20" s="514">
        <f t="shared" ref="Z20:Z23" si="27">T20*$T$14</f>
        <v>13</v>
      </c>
      <c r="AA20" s="514">
        <f t="shared" ref="AA20:AA23" si="28">SUM(V20:Z20)</f>
        <v>653</v>
      </c>
      <c r="AB20" s="528">
        <f t="shared" ref="AB20:AB23" si="29">AA20/$U$18</f>
        <v>0.67668393782383418</v>
      </c>
      <c r="AC20" s="514">
        <f t="shared" si="16"/>
        <v>194</v>
      </c>
      <c r="AD20" s="514">
        <f t="shared" si="17"/>
        <v>657</v>
      </c>
      <c r="AE20" s="518">
        <f t="shared" si="20"/>
        <v>0.67731958762886602</v>
      </c>
      <c r="AF20" s="590" t="s">
        <v>266</v>
      </c>
      <c r="AG20" s="590" t="s">
        <v>279</v>
      </c>
      <c r="AH20" s="3"/>
      <c r="AI20" s="3"/>
      <c r="AJ20" s="3"/>
      <c r="AK20" s="3"/>
      <c r="AL20" s="3"/>
      <c r="AM20" s="3"/>
      <c r="AN20" s="3"/>
      <c r="AO20" s="3"/>
      <c r="AP20" s="3"/>
      <c r="AQ20" s="3"/>
      <c r="AR20" s="3"/>
      <c r="AS20" s="3"/>
      <c r="AT20" s="3"/>
      <c r="AU20" s="3"/>
      <c r="AV20" s="3"/>
      <c r="AW20" s="3"/>
      <c r="AX20" s="3"/>
      <c r="AY20" s="3"/>
      <c r="AZ20" s="3"/>
      <c r="BA20" s="3"/>
      <c r="BB20" s="3"/>
    </row>
    <row r="21" spans="1:54" s="490" customFormat="1" ht="165" customHeight="1" x14ac:dyDescent="0.25">
      <c r="A21" s="633"/>
      <c r="B21" s="527" t="s">
        <v>134</v>
      </c>
      <c r="C21" s="437">
        <v>0</v>
      </c>
      <c r="D21" s="437">
        <v>0</v>
      </c>
      <c r="E21" s="437">
        <v>0</v>
      </c>
      <c r="F21" s="437">
        <v>1</v>
      </c>
      <c r="G21" s="437">
        <v>0</v>
      </c>
      <c r="H21" s="510">
        <f t="shared" si="0"/>
        <v>1</v>
      </c>
      <c r="I21" s="510">
        <v>0</v>
      </c>
      <c r="J21" s="510">
        <v>0</v>
      </c>
      <c r="K21" s="510">
        <v>0</v>
      </c>
      <c r="L21" s="510">
        <v>2</v>
      </c>
      <c r="M21" s="510">
        <v>0</v>
      </c>
      <c r="N21" s="510">
        <f t="shared" si="21"/>
        <v>2</v>
      </c>
      <c r="O21" s="528">
        <f>N21/5</f>
        <v>0.4</v>
      </c>
      <c r="P21" s="514">
        <v>64</v>
      </c>
      <c r="Q21" s="514">
        <v>24</v>
      </c>
      <c r="R21" s="514">
        <v>55</v>
      </c>
      <c r="S21" s="514">
        <v>30</v>
      </c>
      <c r="T21" s="514">
        <v>20</v>
      </c>
      <c r="U21" s="514">
        <f t="shared" si="8"/>
        <v>193</v>
      </c>
      <c r="V21" s="514">
        <f t="shared" si="23"/>
        <v>256</v>
      </c>
      <c r="W21" s="514">
        <f t="shared" si="24"/>
        <v>48</v>
      </c>
      <c r="X21" s="514">
        <f t="shared" si="25"/>
        <v>165</v>
      </c>
      <c r="Y21" s="514">
        <f t="shared" si="26"/>
        <v>150</v>
      </c>
      <c r="Z21" s="514">
        <f t="shared" si="27"/>
        <v>20</v>
      </c>
      <c r="AA21" s="514">
        <f t="shared" si="28"/>
        <v>639</v>
      </c>
      <c r="AB21" s="528">
        <f>AA21/$U$18</f>
        <v>0.66217616580310878</v>
      </c>
      <c r="AC21" s="514">
        <f t="shared" si="16"/>
        <v>194</v>
      </c>
      <c r="AD21" s="514">
        <f t="shared" si="17"/>
        <v>641</v>
      </c>
      <c r="AE21" s="518">
        <f t="shared" si="20"/>
        <v>0.66082474226804122</v>
      </c>
      <c r="AF21" s="590" t="s">
        <v>267</v>
      </c>
      <c r="AG21" s="590" t="s">
        <v>280</v>
      </c>
      <c r="AH21" s="3"/>
      <c r="AI21" s="3"/>
      <c r="AJ21" s="3"/>
      <c r="AK21" s="3"/>
      <c r="AL21" s="3"/>
      <c r="AM21" s="3"/>
      <c r="AN21" s="3"/>
      <c r="AO21" s="3"/>
      <c r="AP21" s="3"/>
      <c r="AQ21" s="3"/>
      <c r="AR21" s="3"/>
      <c r="AS21" s="3"/>
      <c r="AT21" s="3"/>
      <c r="AU21" s="3"/>
      <c r="AV21" s="3"/>
      <c r="AW21" s="3"/>
      <c r="AX21" s="3"/>
      <c r="AY21" s="3"/>
      <c r="AZ21" s="3"/>
      <c r="BA21" s="3"/>
      <c r="BB21" s="3"/>
    </row>
    <row r="22" spans="1:54" s="490" customFormat="1" ht="176.25" customHeight="1" x14ac:dyDescent="0.25">
      <c r="A22" s="633"/>
      <c r="B22" s="527" t="s">
        <v>135</v>
      </c>
      <c r="C22" s="437">
        <v>0</v>
      </c>
      <c r="D22" s="437">
        <v>0</v>
      </c>
      <c r="E22" s="437">
        <v>0</v>
      </c>
      <c r="F22" s="437">
        <v>1</v>
      </c>
      <c r="G22" s="437">
        <v>0</v>
      </c>
      <c r="H22" s="510">
        <f t="shared" si="0"/>
        <v>1</v>
      </c>
      <c r="I22" s="510">
        <v>0</v>
      </c>
      <c r="J22" s="510">
        <v>0</v>
      </c>
      <c r="K22" s="510">
        <v>0</v>
      </c>
      <c r="L22" s="510">
        <v>2</v>
      </c>
      <c r="M22" s="510">
        <v>0</v>
      </c>
      <c r="N22" s="510">
        <f t="shared" si="21"/>
        <v>2</v>
      </c>
      <c r="O22" s="528">
        <f t="shared" si="22"/>
        <v>0.4</v>
      </c>
      <c r="P22" s="514">
        <v>105</v>
      </c>
      <c r="Q22" s="514">
        <v>11</v>
      </c>
      <c r="R22" s="514">
        <v>34</v>
      </c>
      <c r="S22" s="514">
        <v>35</v>
      </c>
      <c r="T22" s="514">
        <v>8</v>
      </c>
      <c r="U22" s="514">
        <f t="shared" si="8"/>
        <v>193</v>
      </c>
      <c r="V22" s="514">
        <f t="shared" si="23"/>
        <v>420</v>
      </c>
      <c r="W22" s="514">
        <f t="shared" si="24"/>
        <v>22</v>
      </c>
      <c r="X22" s="514">
        <f t="shared" si="25"/>
        <v>102</v>
      </c>
      <c r="Y22" s="514">
        <f t="shared" si="26"/>
        <v>175</v>
      </c>
      <c r="Z22" s="514">
        <f t="shared" si="27"/>
        <v>8</v>
      </c>
      <c r="AA22" s="514">
        <f t="shared" si="28"/>
        <v>727</v>
      </c>
      <c r="AB22" s="528">
        <f t="shared" si="29"/>
        <v>0.75336787564766838</v>
      </c>
      <c r="AC22" s="514">
        <f t="shared" si="16"/>
        <v>194</v>
      </c>
      <c r="AD22" s="514">
        <f t="shared" si="17"/>
        <v>729</v>
      </c>
      <c r="AE22" s="518">
        <f t="shared" si="20"/>
        <v>0.75154639175257731</v>
      </c>
      <c r="AF22" s="590" t="s">
        <v>268</v>
      </c>
      <c r="AG22" s="590" t="s">
        <v>281</v>
      </c>
      <c r="AH22" s="3"/>
      <c r="AI22" s="3"/>
      <c r="AJ22" s="3"/>
      <c r="AK22" s="3"/>
      <c r="AL22" s="3"/>
      <c r="AM22" s="3"/>
      <c r="AN22" s="3"/>
      <c r="AO22" s="3"/>
      <c r="AP22" s="3"/>
      <c r="AQ22" s="3"/>
      <c r="AR22" s="3"/>
      <c r="AS22" s="3"/>
      <c r="AT22" s="3"/>
      <c r="AU22" s="3"/>
      <c r="AV22" s="3"/>
      <c r="AW22" s="3"/>
      <c r="AX22" s="3"/>
      <c r="AY22" s="3"/>
      <c r="AZ22" s="3"/>
      <c r="BA22" s="3"/>
      <c r="BB22" s="3"/>
    </row>
    <row r="23" spans="1:54" s="490" customFormat="1" ht="150.75" customHeight="1" thickBot="1" x14ac:dyDescent="0.3">
      <c r="A23" s="634"/>
      <c r="B23" s="548" t="s">
        <v>136</v>
      </c>
      <c r="C23" s="506">
        <v>0</v>
      </c>
      <c r="D23" s="506">
        <v>0</v>
      </c>
      <c r="E23" s="506">
        <v>0</v>
      </c>
      <c r="F23" s="506">
        <v>1</v>
      </c>
      <c r="G23" s="506">
        <v>0</v>
      </c>
      <c r="H23" s="512">
        <f t="shared" si="0"/>
        <v>1</v>
      </c>
      <c r="I23" s="512">
        <v>0</v>
      </c>
      <c r="J23" s="512">
        <v>0</v>
      </c>
      <c r="K23" s="512">
        <v>0</v>
      </c>
      <c r="L23" s="512">
        <v>2</v>
      </c>
      <c r="M23" s="512">
        <v>0</v>
      </c>
      <c r="N23" s="512">
        <f t="shared" si="21"/>
        <v>2</v>
      </c>
      <c r="O23" s="549">
        <f t="shared" si="22"/>
        <v>0.4</v>
      </c>
      <c r="P23" s="450">
        <v>87</v>
      </c>
      <c r="Q23" s="450">
        <v>18</v>
      </c>
      <c r="R23" s="450">
        <v>46</v>
      </c>
      <c r="S23" s="450">
        <v>31</v>
      </c>
      <c r="T23" s="450">
        <v>11</v>
      </c>
      <c r="U23" s="450">
        <f t="shared" si="8"/>
        <v>193</v>
      </c>
      <c r="V23" s="450">
        <f t="shared" si="23"/>
        <v>348</v>
      </c>
      <c r="W23" s="450">
        <f t="shared" si="24"/>
        <v>36</v>
      </c>
      <c r="X23" s="450">
        <f t="shared" si="25"/>
        <v>138</v>
      </c>
      <c r="Y23" s="450">
        <f t="shared" si="26"/>
        <v>155</v>
      </c>
      <c r="Z23" s="450">
        <f t="shared" si="27"/>
        <v>11</v>
      </c>
      <c r="AA23" s="450">
        <f t="shared" si="28"/>
        <v>688</v>
      </c>
      <c r="AB23" s="549">
        <f t="shared" si="29"/>
        <v>0.71295336787564767</v>
      </c>
      <c r="AC23" s="450">
        <f t="shared" si="16"/>
        <v>194</v>
      </c>
      <c r="AD23" s="450">
        <f t="shared" si="17"/>
        <v>690</v>
      </c>
      <c r="AE23" s="562">
        <f t="shared" si="20"/>
        <v>0.71134020618556704</v>
      </c>
      <c r="AF23" s="590" t="s">
        <v>269</v>
      </c>
      <c r="AG23" s="590" t="s">
        <v>282</v>
      </c>
      <c r="AH23" s="3" t="s">
        <v>295</v>
      </c>
      <c r="AI23" s="3" t="s">
        <v>295</v>
      </c>
      <c r="AJ23" s="3"/>
      <c r="AK23" s="3"/>
      <c r="AL23" s="3"/>
      <c r="AM23" s="3"/>
      <c r="AN23" s="3"/>
      <c r="AO23" s="3"/>
      <c r="AP23" s="3"/>
      <c r="AQ23" s="3"/>
      <c r="AR23" s="3"/>
      <c r="AS23" s="3"/>
      <c r="AT23" s="3"/>
      <c r="AU23" s="3"/>
      <c r="AV23" s="3"/>
      <c r="AW23" s="3"/>
      <c r="AX23" s="3"/>
      <c r="AY23" s="3"/>
      <c r="AZ23" s="3"/>
      <c r="BA23" s="3"/>
      <c r="BB23" s="3"/>
    </row>
    <row r="24" spans="1:54" s="490" customFormat="1" ht="60" customHeight="1" x14ac:dyDescent="0.25">
      <c r="A24" s="642" t="s">
        <v>250</v>
      </c>
      <c r="B24" s="589" t="s">
        <v>137</v>
      </c>
      <c r="C24" s="445">
        <v>2</v>
      </c>
      <c r="D24" s="445">
        <v>36</v>
      </c>
      <c r="E24" s="641"/>
      <c r="F24" s="641"/>
      <c r="G24" s="641"/>
      <c r="H24" s="511">
        <f t="shared" si="0"/>
        <v>38</v>
      </c>
      <c r="I24" s="511"/>
      <c r="J24" s="511"/>
      <c r="K24" s="511"/>
      <c r="L24" s="511"/>
      <c r="M24" s="511"/>
      <c r="N24" s="511"/>
      <c r="O24" s="545"/>
      <c r="P24" s="438">
        <v>137</v>
      </c>
      <c r="Q24" s="438">
        <v>252</v>
      </c>
      <c r="R24" s="438"/>
      <c r="S24" s="438"/>
      <c r="T24" s="438"/>
      <c r="U24" s="438">
        <f t="shared" si="8"/>
        <v>389</v>
      </c>
      <c r="V24" s="438"/>
      <c r="W24" s="438"/>
      <c r="X24" s="438"/>
      <c r="Y24" s="438"/>
      <c r="Z24" s="438"/>
      <c r="AA24" s="438"/>
      <c r="AB24" s="545"/>
      <c r="AC24" s="438"/>
      <c r="AD24" s="438"/>
      <c r="AE24" s="561"/>
      <c r="AF24" s="542"/>
      <c r="AG24" s="3"/>
      <c r="AH24" s="3"/>
      <c r="AI24" s="3"/>
      <c r="AJ24" s="3"/>
      <c r="AK24" s="3"/>
      <c r="AL24" s="3"/>
      <c r="AM24" s="3"/>
      <c r="AN24" s="3"/>
      <c r="AO24" s="3"/>
      <c r="AP24" s="3"/>
      <c r="AQ24" s="3"/>
      <c r="AR24" s="3"/>
      <c r="AS24" s="3"/>
      <c r="AT24" s="3"/>
      <c r="AU24" s="3"/>
      <c r="AV24" s="3"/>
      <c r="AW24" s="3"/>
      <c r="AX24" s="3"/>
      <c r="AY24" s="3"/>
      <c r="AZ24" s="3"/>
      <c r="BA24" s="3"/>
      <c r="BB24" s="3"/>
    </row>
    <row r="25" spans="1:54" ht="19.5" hidden="1" customHeight="1" thickBot="1" x14ac:dyDescent="0.3">
      <c r="A25" s="643"/>
      <c r="B25" s="519"/>
      <c r="C25" s="439">
        <v>2</v>
      </c>
      <c r="D25" s="439">
        <v>1</v>
      </c>
      <c r="E25" s="439">
        <v>5</v>
      </c>
      <c r="F25" s="439">
        <v>3</v>
      </c>
      <c r="G25" s="439">
        <v>4</v>
      </c>
      <c r="H25" s="520"/>
      <c r="I25" s="520"/>
      <c r="J25" s="520"/>
      <c r="K25" s="520"/>
      <c r="L25" s="520"/>
      <c r="M25" s="520"/>
      <c r="N25" s="520"/>
      <c r="O25" s="521"/>
      <c r="P25" s="522">
        <v>2</v>
      </c>
      <c r="Q25" s="522">
        <v>1</v>
      </c>
      <c r="R25" s="522">
        <v>5</v>
      </c>
      <c r="S25" s="522">
        <v>3</v>
      </c>
      <c r="T25" s="522">
        <v>4</v>
      </c>
      <c r="U25" s="523"/>
      <c r="V25" s="523"/>
      <c r="W25" s="523"/>
      <c r="X25" s="523"/>
      <c r="Y25" s="523"/>
      <c r="Z25" s="523"/>
      <c r="AA25" s="523"/>
      <c r="AB25" s="521"/>
      <c r="AC25" s="514"/>
      <c r="AD25" s="514"/>
      <c r="AE25" s="518"/>
      <c r="AF25" s="546"/>
    </row>
    <row r="26" spans="1:54" s="491" customFormat="1" ht="124.5" hidden="1" customHeight="1" thickBot="1" x14ac:dyDescent="0.3">
      <c r="A26" s="643"/>
      <c r="B26" s="519"/>
      <c r="C26" s="448" t="s">
        <v>38</v>
      </c>
      <c r="D26" s="448" t="s">
        <v>50</v>
      </c>
      <c r="E26" s="448" t="s">
        <v>35</v>
      </c>
      <c r="F26" s="448" t="s">
        <v>216</v>
      </c>
      <c r="G26" s="448" t="s">
        <v>215</v>
      </c>
      <c r="H26" s="443" t="s">
        <v>236</v>
      </c>
      <c r="I26" s="524" t="s">
        <v>38</v>
      </c>
      <c r="J26" s="524" t="s">
        <v>50</v>
      </c>
      <c r="K26" s="524" t="s">
        <v>35</v>
      </c>
      <c r="L26" s="524" t="s">
        <v>216</v>
      </c>
      <c r="M26" s="524" t="s">
        <v>215</v>
      </c>
      <c r="N26" s="443" t="s">
        <v>237</v>
      </c>
      <c r="O26" s="525" t="s">
        <v>238</v>
      </c>
      <c r="P26" s="526" t="s">
        <v>38</v>
      </c>
      <c r="Q26" s="526" t="s">
        <v>50</v>
      </c>
      <c r="R26" s="526" t="s">
        <v>35</v>
      </c>
      <c r="S26" s="526" t="s">
        <v>216</v>
      </c>
      <c r="T26" s="526" t="s">
        <v>215</v>
      </c>
      <c r="U26" s="444" t="s">
        <v>239</v>
      </c>
      <c r="V26" s="526" t="s">
        <v>38</v>
      </c>
      <c r="W26" s="526" t="s">
        <v>50</v>
      </c>
      <c r="X26" s="526" t="s">
        <v>35</v>
      </c>
      <c r="Y26" s="526" t="s">
        <v>216</v>
      </c>
      <c r="Z26" s="526" t="s">
        <v>215</v>
      </c>
      <c r="AA26" s="444" t="s">
        <v>240</v>
      </c>
      <c r="AB26" s="525" t="s">
        <v>241</v>
      </c>
      <c r="AC26" s="514"/>
      <c r="AD26" s="514"/>
      <c r="AE26" s="518"/>
      <c r="AF26" s="547"/>
    </row>
    <row r="27" spans="1:54" s="490" customFormat="1" ht="239.25" customHeight="1" x14ac:dyDescent="0.25">
      <c r="A27" s="643"/>
      <c r="B27" s="527" t="s">
        <v>138</v>
      </c>
      <c r="C27" s="437">
        <v>0</v>
      </c>
      <c r="D27" s="437">
        <v>0</v>
      </c>
      <c r="E27" s="437">
        <v>1</v>
      </c>
      <c r="F27" s="437">
        <v>0</v>
      </c>
      <c r="G27" s="437">
        <v>1</v>
      </c>
      <c r="H27" s="510">
        <f t="shared" si="0"/>
        <v>2</v>
      </c>
      <c r="I27" s="510">
        <v>0</v>
      </c>
      <c r="J27" s="510">
        <v>0</v>
      </c>
      <c r="K27" s="510">
        <v>5</v>
      </c>
      <c r="L27" s="510">
        <v>0</v>
      </c>
      <c r="M27" s="510">
        <v>4</v>
      </c>
      <c r="N27" s="510">
        <f>SUM(I27:M27)</f>
        <v>9</v>
      </c>
      <c r="O27" s="528">
        <f>N27/10</f>
        <v>0.9</v>
      </c>
      <c r="P27" s="514">
        <v>9</v>
      </c>
      <c r="Q27" s="514">
        <v>0</v>
      </c>
      <c r="R27" s="514">
        <v>39</v>
      </c>
      <c r="S27" s="514">
        <v>30</v>
      </c>
      <c r="T27" s="514">
        <v>59</v>
      </c>
      <c r="U27" s="514">
        <f t="shared" si="8"/>
        <v>137</v>
      </c>
      <c r="V27" s="514">
        <f>P27*P$25</f>
        <v>18</v>
      </c>
      <c r="W27" s="514">
        <f>Q27*$Q$25</f>
        <v>0</v>
      </c>
      <c r="X27" s="514">
        <f>R27*$R$25</f>
        <v>195</v>
      </c>
      <c r="Y27" s="514">
        <f>S27*$S$25</f>
        <v>90</v>
      </c>
      <c r="Z27" s="514">
        <f>T27*$T$25</f>
        <v>236</v>
      </c>
      <c r="AA27" s="514">
        <f>SUM(V27:Z27)</f>
        <v>539</v>
      </c>
      <c r="AB27" s="528">
        <f>AA27/(U27*5)</f>
        <v>0.78686131386861313</v>
      </c>
      <c r="AC27" s="514">
        <f t="shared" si="16"/>
        <v>139</v>
      </c>
      <c r="AD27" s="514">
        <f t="shared" si="17"/>
        <v>548</v>
      </c>
      <c r="AE27" s="518">
        <f t="shared" si="20"/>
        <v>0.78848920863309357</v>
      </c>
      <c r="AF27" s="543" t="s">
        <v>308</v>
      </c>
      <c r="AG27" s="3" t="s">
        <v>297</v>
      </c>
      <c r="AH27" s="3"/>
      <c r="AI27" s="3"/>
      <c r="AJ27" s="3"/>
      <c r="AK27" s="3"/>
      <c r="AL27" s="3"/>
      <c r="AM27" s="3"/>
      <c r="AN27" s="3"/>
      <c r="AO27" s="3"/>
      <c r="AP27" s="3"/>
      <c r="AQ27" s="3"/>
      <c r="AR27" s="3"/>
      <c r="AS27" s="3"/>
      <c r="AT27" s="3"/>
      <c r="AU27" s="3"/>
      <c r="AV27" s="3"/>
      <c r="AW27" s="3"/>
      <c r="AX27" s="3"/>
      <c r="AY27" s="3"/>
      <c r="AZ27" s="3"/>
      <c r="BA27" s="3"/>
      <c r="BB27" s="3"/>
    </row>
    <row r="28" spans="1:54" s="490" customFormat="1" ht="45.75" customHeight="1" x14ac:dyDescent="0.25">
      <c r="A28" s="643"/>
      <c r="B28" s="527" t="s">
        <v>139</v>
      </c>
      <c r="C28" s="437">
        <v>0</v>
      </c>
      <c r="D28" s="437">
        <v>0</v>
      </c>
      <c r="E28" s="437">
        <v>0</v>
      </c>
      <c r="F28" s="437">
        <v>0</v>
      </c>
      <c r="G28" s="437">
        <v>2</v>
      </c>
      <c r="H28" s="510">
        <f t="shared" si="0"/>
        <v>2</v>
      </c>
      <c r="I28" s="510">
        <v>0</v>
      </c>
      <c r="J28" s="510">
        <v>0</v>
      </c>
      <c r="K28" s="510">
        <v>0</v>
      </c>
      <c r="L28" s="510">
        <v>0</v>
      </c>
      <c r="M28" s="510">
        <v>8</v>
      </c>
      <c r="N28" s="510">
        <f t="shared" ref="N28:N29" si="30">SUM(I28:M28)</f>
        <v>8</v>
      </c>
      <c r="O28" s="528">
        <f t="shared" ref="O28:O29" si="31">N28/10</f>
        <v>0.8</v>
      </c>
      <c r="P28" s="514">
        <v>4</v>
      </c>
      <c r="Q28" s="514">
        <v>1</v>
      </c>
      <c r="R28" s="514">
        <v>33</v>
      </c>
      <c r="S28" s="514">
        <v>28</v>
      </c>
      <c r="T28" s="514">
        <v>71</v>
      </c>
      <c r="U28" s="514">
        <f t="shared" si="8"/>
        <v>137</v>
      </c>
      <c r="V28" s="514">
        <f t="shared" ref="V28:V29" si="32">P28*P$25</f>
        <v>8</v>
      </c>
      <c r="W28" s="514">
        <f t="shared" ref="W28:W29" si="33">Q28*$Q$25</f>
        <v>1</v>
      </c>
      <c r="X28" s="514">
        <f t="shared" ref="X28:X29" si="34">R28*$R$25</f>
        <v>165</v>
      </c>
      <c r="Y28" s="514">
        <f t="shared" ref="Y28:Y29" si="35">S28*$S$25</f>
        <v>84</v>
      </c>
      <c r="Z28" s="514">
        <f t="shared" ref="Z28:Z29" si="36">T28*$T$25</f>
        <v>284</v>
      </c>
      <c r="AA28" s="514">
        <f t="shared" ref="AA28:AA29" si="37">SUM(V28:Z28)</f>
        <v>542</v>
      </c>
      <c r="AB28" s="528">
        <f>AA28/(U28*5)</f>
        <v>0.79124087591240877</v>
      </c>
      <c r="AC28" s="514">
        <f t="shared" si="16"/>
        <v>139</v>
      </c>
      <c r="AD28" s="514">
        <f t="shared" si="17"/>
        <v>550</v>
      </c>
      <c r="AE28" s="518">
        <f t="shared" si="20"/>
        <v>0.79136690647482011</v>
      </c>
      <c r="AF28" s="635" t="s">
        <v>309</v>
      </c>
      <c r="AG28" s="3"/>
      <c r="AH28" s="3"/>
      <c r="AI28" s="3"/>
      <c r="AJ28" s="3"/>
      <c r="AK28" s="3"/>
      <c r="AL28" s="3"/>
      <c r="AM28" s="3"/>
      <c r="AN28" s="3"/>
      <c r="AO28" s="3"/>
      <c r="AP28" s="3"/>
      <c r="AQ28" s="3"/>
      <c r="AR28" s="3"/>
      <c r="AS28" s="3"/>
      <c r="AT28" s="3"/>
      <c r="AU28" s="3"/>
      <c r="AV28" s="3"/>
      <c r="AW28" s="3"/>
      <c r="AX28" s="3"/>
      <c r="AY28" s="3"/>
      <c r="AZ28" s="3"/>
      <c r="BA28" s="3"/>
      <c r="BB28" s="3"/>
    </row>
    <row r="29" spans="1:54" s="490" customFormat="1" ht="121.5" customHeight="1" thickBot="1" x14ac:dyDescent="0.3">
      <c r="A29" s="644"/>
      <c r="B29" s="548" t="s">
        <v>140</v>
      </c>
      <c r="C29" s="506">
        <v>0</v>
      </c>
      <c r="D29" s="506">
        <v>0</v>
      </c>
      <c r="E29" s="506">
        <v>0</v>
      </c>
      <c r="F29" s="506">
        <v>0</v>
      </c>
      <c r="G29" s="506">
        <v>2</v>
      </c>
      <c r="H29" s="512">
        <f t="shared" si="0"/>
        <v>2</v>
      </c>
      <c r="I29" s="512">
        <v>0</v>
      </c>
      <c r="J29" s="512">
        <v>0</v>
      </c>
      <c r="K29" s="512">
        <v>0</v>
      </c>
      <c r="L29" s="512">
        <v>0</v>
      </c>
      <c r="M29" s="512">
        <v>8</v>
      </c>
      <c r="N29" s="512">
        <f t="shared" si="30"/>
        <v>8</v>
      </c>
      <c r="O29" s="549">
        <f t="shared" si="31"/>
        <v>0.8</v>
      </c>
      <c r="P29" s="450">
        <v>6</v>
      </c>
      <c r="Q29" s="450">
        <v>1</v>
      </c>
      <c r="R29" s="450">
        <v>35</v>
      </c>
      <c r="S29" s="450">
        <v>25</v>
      </c>
      <c r="T29" s="450">
        <v>70</v>
      </c>
      <c r="U29" s="450">
        <f t="shared" si="8"/>
        <v>137</v>
      </c>
      <c r="V29" s="450">
        <f t="shared" si="32"/>
        <v>12</v>
      </c>
      <c r="W29" s="450">
        <f t="shared" si="33"/>
        <v>1</v>
      </c>
      <c r="X29" s="450">
        <f t="shared" si="34"/>
        <v>175</v>
      </c>
      <c r="Y29" s="450">
        <f t="shared" si="35"/>
        <v>75</v>
      </c>
      <c r="Z29" s="450">
        <f t="shared" si="36"/>
        <v>280</v>
      </c>
      <c r="AA29" s="450">
        <f t="shared" si="37"/>
        <v>543</v>
      </c>
      <c r="AB29" s="549">
        <f>AA29/(U29*5)</f>
        <v>0.79270072992700735</v>
      </c>
      <c r="AC29" s="450">
        <f t="shared" si="16"/>
        <v>139</v>
      </c>
      <c r="AD29" s="450">
        <f t="shared" si="17"/>
        <v>551</v>
      </c>
      <c r="AE29" s="562">
        <f t="shared" si="20"/>
        <v>0.79280575539568343</v>
      </c>
      <c r="AF29" s="636"/>
      <c r="AG29" s="3"/>
      <c r="AH29" s="3"/>
      <c r="AI29" s="3"/>
      <c r="AJ29" s="3"/>
      <c r="AK29" s="3"/>
      <c r="AL29" s="3"/>
      <c r="AM29" s="3"/>
      <c r="AN29" s="3"/>
      <c r="AO29" s="3"/>
      <c r="AP29" s="3"/>
      <c r="AQ29" s="3"/>
      <c r="AR29" s="3"/>
      <c r="AS29" s="3"/>
      <c r="AT29" s="3"/>
      <c r="AU29" s="3"/>
      <c r="AV29" s="3"/>
      <c r="AW29" s="3"/>
      <c r="AX29" s="3"/>
      <c r="AY29" s="3"/>
      <c r="AZ29" s="3"/>
      <c r="BA29" s="3"/>
      <c r="BB29" s="3"/>
    </row>
    <row r="30" spans="1:54" s="490" customFormat="1" ht="31.5" hidden="1" customHeight="1" thickBot="1" x14ac:dyDescent="0.3">
      <c r="A30" s="563"/>
      <c r="B30" s="564"/>
      <c r="C30" s="517">
        <v>4</v>
      </c>
      <c r="D30" s="517">
        <v>2</v>
      </c>
      <c r="E30" s="517">
        <v>3</v>
      </c>
      <c r="F30" s="517">
        <v>5</v>
      </c>
      <c r="G30" s="517">
        <v>1</v>
      </c>
      <c r="H30" s="504" t="s">
        <v>246</v>
      </c>
      <c r="I30" s="517">
        <v>4</v>
      </c>
      <c r="J30" s="517">
        <v>2</v>
      </c>
      <c r="K30" s="517">
        <v>3</v>
      </c>
      <c r="L30" s="517">
        <v>5</v>
      </c>
      <c r="M30" s="517">
        <v>1</v>
      </c>
      <c r="N30" s="504"/>
      <c r="O30" s="565"/>
      <c r="P30" s="505">
        <v>4</v>
      </c>
      <c r="Q30" s="505">
        <v>2</v>
      </c>
      <c r="R30" s="505">
        <v>3</v>
      </c>
      <c r="S30" s="505">
        <v>5</v>
      </c>
      <c r="T30" s="505">
        <v>1</v>
      </c>
      <c r="U30" s="505"/>
      <c r="V30" s="515"/>
      <c r="W30" s="515"/>
      <c r="X30" s="515"/>
      <c r="Y30" s="515"/>
      <c r="Z30" s="515"/>
      <c r="AA30" s="515"/>
      <c r="AB30" s="565"/>
      <c r="AC30" s="515"/>
      <c r="AD30" s="515"/>
      <c r="AE30" s="558"/>
      <c r="AF30" s="541"/>
      <c r="AG30" s="3"/>
      <c r="AH30" s="3"/>
      <c r="AI30" s="3"/>
      <c r="AJ30" s="3"/>
      <c r="AK30" s="3"/>
      <c r="AL30" s="3"/>
      <c r="AM30" s="3"/>
      <c r="AN30" s="3"/>
      <c r="AO30" s="3"/>
      <c r="AP30" s="3"/>
      <c r="AQ30" s="3"/>
      <c r="AR30" s="3"/>
      <c r="AS30" s="3"/>
      <c r="AT30" s="3"/>
      <c r="AU30" s="3"/>
      <c r="AV30" s="3"/>
      <c r="AW30" s="3"/>
      <c r="AX30" s="3"/>
      <c r="AY30" s="3"/>
      <c r="AZ30" s="3"/>
      <c r="BA30" s="3"/>
      <c r="BB30" s="3"/>
    </row>
    <row r="31" spans="1:54" s="490" customFormat="1" ht="111" hidden="1" customHeight="1" thickBot="1" x14ac:dyDescent="0.3">
      <c r="A31" s="566"/>
      <c r="B31" s="567"/>
      <c r="C31" s="550" t="s">
        <v>91</v>
      </c>
      <c r="D31" s="550" t="s">
        <v>93</v>
      </c>
      <c r="E31" s="550" t="s">
        <v>92</v>
      </c>
      <c r="F31" s="550" t="s">
        <v>90</v>
      </c>
      <c r="G31" s="550" t="s">
        <v>94</v>
      </c>
      <c r="H31" s="568">
        <f>H32*F30</f>
        <v>190</v>
      </c>
      <c r="I31" s="550" t="s">
        <v>91</v>
      </c>
      <c r="J31" s="550" t="s">
        <v>93</v>
      </c>
      <c r="K31" s="550" t="s">
        <v>92</v>
      </c>
      <c r="L31" s="550" t="s">
        <v>90</v>
      </c>
      <c r="M31" s="550" t="s">
        <v>94</v>
      </c>
      <c r="N31" s="569"/>
      <c r="O31" s="570" t="s">
        <v>238</v>
      </c>
      <c r="P31" s="551" t="s">
        <v>91</v>
      </c>
      <c r="Q31" s="551" t="s">
        <v>93</v>
      </c>
      <c r="R31" s="551" t="s">
        <v>92</v>
      </c>
      <c r="S31" s="551" t="s">
        <v>90</v>
      </c>
      <c r="T31" s="551" t="s">
        <v>94</v>
      </c>
      <c r="U31" s="503"/>
      <c r="V31" s="503"/>
      <c r="W31" s="503"/>
      <c r="X31" s="503"/>
      <c r="Y31" s="503"/>
      <c r="Z31" s="503"/>
      <c r="AA31" s="503"/>
      <c r="AB31" s="570"/>
      <c r="AC31" s="516"/>
      <c r="AD31" s="516"/>
      <c r="AE31" s="571"/>
      <c r="AF31" s="552"/>
      <c r="AG31" s="3"/>
      <c r="AH31" s="3"/>
      <c r="AI31" s="3"/>
      <c r="AJ31" s="3"/>
      <c r="AK31" s="3"/>
      <c r="AL31" s="3"/>
      <c r="AM31" s="3"/>
      <c r="AN31" s="3"/>
      <c r="AO31" s="3"/>
      <c r="AP31" s="3"/>
      <c r="AQ31" s="3"/>
      <c r="AR31" s="3"/>
      <c r="AS31" s="3"/>
      <c r="AT31" s="3"/>
      <c r="AU31" s="3"/>
      <c r="AV31" s="3"/>
      <c r="AW31" s="3"/>
      <c r="AX31" s="3"/>
      <c r="AY31" s="3"/>
      <c r="AZ31" s="3"/>
      <c r="BA31" s="3"/>
      <c r="BB31" s="3"/>
    </row>
    <row r="32" spans="1:54" s="490" customFormat="1" ht="99" customHeight="1" x14ac:dyDescent="0.25">
      <c r="A32" s="637" t="s">
        <v>219</v>
      </c>
      <c r="B32" s="589" t="s">
        <v>141</v>
      </c>
      <c r="C32" s="445">
        <v>10</v>
      </c>
      <c r="D32" s="445">
        <v>0</v>
      </c>
      <c r="E32" s="445">
        <v>4</v>
      </c>
      <c r="F32" s="445">
        <v>24</v>
      </c>
      <c r="G32" s="445">
        <v>0</v>
      </c>
      <c r="H32" s="511">
        <f t="shared" si="0"/>
        <v>38</v>
      </c>
      <c r="I32" s="511">
        <f>C32*C30</f>
        <v>40</v>
      </c>
      <c r="J32" s="511">
        <f t="shared" ref="J32:M32" si="38">D32*D30</f>
        <v>0</v>
      </c>
      <c r="K32" s="511">
        <f t="shared" si="38"/>
        <v>12</v>
      </c>
      <c r="L32" s="511">
        <f t="shared" si="38"/>
        <v>120</v>
      </c>
      <c r="M32" s="511">
        <f t="shared" si="38"/>
        <v>0</v>
      </c>
      <c r="N32" s="511">
        <f>SUM(I32:M32)</f>
        <v>172</v>
      </c>
      <c r="O32" s="560">
        <f>N32/H31</f>
        <v>0.90526315789473688</v>
      </c>
      <c r="P32" s="438">
        <v>203</v>
      </c>
      <c r="Q32" s="438">
        <v>2</v>
      </c>
      <c r="R32" s="438">
        <v>43</v>
      </c>
      <c r="S32" s="438">
        <v>141</v>
      </c>
      <c r="T32" s="438">
        <v>0</v>
      </c>
      <c r="U32" s="438">
        <f t="shared" si="8"/>
        <v>389</v>
      </c>
      <c r="V32" s="438">
        <f>P32*P30</f>
        <v>812</v>
      </c>
      <c r="W32" s="438">
        <f t="shared" ref="W32:Z32" si="39">Q32*Q30</f>
        <v>4</v>
      </c>
      <c r="X32" s="438">
        <f t="shared" si="39"/>
        <v>129</v>
      </c>
      <c r="Y32" s="438">
        <f t="shared" si="39"/>
        <v>705</v>
      </c>
      <c r="Z32" s="438">
        <f t="shared" si="39"/>
        <v>0</v>
      </c>
      <c r="AA32" s="438">
        <f>SUM(V32:Z32)</f>
        <v>1650</v>
      </c>
      <c r="AB32" s="560">
        <f>AA32/(U32*5)</f>
        <v>0.84832904884318761</v>
      </c>
      <c r="AC32" s="438">
        <f t="shared" si="16"/>
        <v>427</v>
      </c>
      <c r="AD32" s="438">
        <f t="shared" si="17"/>
        <v>1822</v>
      </c>
      <c r="AE32" s="561">
        <f t="shared" si="20"/>
        <v>0.85339578454332554</v>
      </c>
      <c r="AF32" s="542"/>
      <c r="AG32" s="3"/>
      <c r="AH32" s="3"/>
      <c r="AI32" s="3"/>
      <c r="AJ32" s="3"/>
      <c r="AK32" s="3"/>
      <c r="AL32" s="3"/>
      <c r="AM32" s="3"/>
      <c r="AN32" s="3"/>
      <c r="AO32" s="3"/>
      <c r="AP32" s="3"/>
      <c r="AQ32" s="3"/>
      <c r="AR32" s="3"/>
      <c r="AS32" s="3"/>
      <c r="AT32" s="3"/>
      <c r="AU32" s="3"/>
      <c r="AV32" s="3"/>
      <c r="AW32" s="3"/>
      <c r="AX32" s="3"/>
      <c r="AY32" s="3"/>
      <c r="AZ32" s="3"/>
      <c r="BA32" s="3"/>
      <c r="BB32" s="3"/>
    </row>
    <row r="33" spans="1:539" ht="19.5" hidden="1" customHeight="1" thickBot="1" x14ac:dyDescent="0.3">
      <c r="A33" s="638"/>
      <c r="B33" s="519"/>
      <c r="C33" s="439">
        <v>2</v>
      </c>
      <c r="D33" s="439">
        <v>1</v>
      </c>
      <c r="E33" s="439">
        <v>5</v>
      </c>
      <c r="F33" s="439">
        <v>3</v>
      </c>
      <c r="G33" s="439">
        <v>4</v>
      </c>
      <c r="H33" s="520">
        <f>H35*5</f>
        <v>190</v>
      </c>
      <c r="I33" s="520"/>
      <c r="J33" s="520"/>
      <c r="K33" s="520"/>
      <c r="L33" s="520"/>
      <c r="M33" s="520"/>
      <c r="N33" s="520"/>
      <c r="O33" s="521"/>
      <c r="P33" s="522">
        <v>2</v>
      </c>
      <c r="Q33" s="522">
        <v>1</v>
      </c>
      <c r="R33" s="522">
        <v>5</v>
      </c>
      <c r="S33" s="522">
        <v>3</v>
      </c>
      <c r="T33" s="522">
        <v>4</v>
      </c>
      <c r="U33" s="523"/>
      <c r="V33" s="523"/>
      <c r="W33" s="523"/>
      <c r="X33" s="523"/>
      <c r="Y33" s="523"/>
      <c r="Z33" s="523"/>
      <c r="AA33" s="523"/>
      <c r="AB33" s="521"/>
      <c r="AC33" s="514"/>
      <c r="AD33" s="514"/>
      <c r="AE33" s="518"/>
      <c r="AF33" s="546"/>
    </row>
    <row r="34" spans="1:539" s="491" customFormat="1" ht="124.5" hidden="1" customHeight="1" thickBot="1" x14ac:dyDescent="0.3">
      <c r="A34" s="638"/>
      <c r="B34" s="519"/>
      <c r="C34" s="448" t="s">
        <v>38</v>
      </c>
      <c r="D34" s="448" t="s">
        <v>50</v>
      </c>
      <c r="E34" s="448" t="s">
        <v>35</v>
      </c>
      <c r="F34" s="448" t="s">
        <v>216</v>
      </c>
      <c r="G34" s="448" t="s">
        <v>215</v>
      </c>
      <c r="H34" s="443" t="s">
        <v>236</v>
      </c>
      <c r="I34" s="524" t="s">
        <v>38</v>
      </c>
      <c r="J34" s="524" t="s">
        <v>50</v>
      </c>
      <c r="K34" s="524" t="s">
        <v>35</v>
      </c>
      <c r="L34" s="524" t="s">
        <v>216</v>
      </c>
      <c r="M34" s="524" t="s">
        <v>215</v>
      </c>
      <c r="N34" s="443" t="s">
        <v>237</v>
      </c>
      <c r="O34" s="525" t="s">
        <v>238</v>
      </c>
      <c r="P34" s="526" t="s">
        <v>38</v>
      </c>
      <c r="Q34" s="526" t="s">
        <v>50</v>
      </c>
      <c r="R34" s="526" t="s">
        <v>35</v>
      </c>
      <c r="S34" s="526" t="s">
        <v>216</v>
      </c>
      <c r="T34" s="526" t="s">
        <v>215</v>
      </c>
      <c r="U34" s="444" t="s">
        <v>239</v>
      </c>
      <c r="V34" s="526" t="s">
        <v>38</v>
      </c>
      <c r="W34" s="526" t="s">
        <v>50</v>
      </c>
      <c r="X34" s="526" t="s">
        <v>35</v>
      </c>
      <c r="Y34" s="526" t="s">
        <v>216</v>
      </c>
      <c r="Z34" s="526" t="s">
        <v>215</v>
      </c>
      <c r="AA34" s="444" t="s">
        <v>240</v>
      </c>
      <c r="AB34" s="525" t="s">
        <v>241</v>
      </c>
      <c r="AC34" s="514"/>
      <c r="AD34" s="514"/>
      <c r="AE34" s="518"/>
      <c r="AF34" s="547"/>
    </row>
    <row r="35" spans="1:539" s="490" customFormat="1" ht="201.75" customHeight="1" x14ac:dyDescent="0.25">
      <c r="A35" s="638"/>
      <c r="B35" s="527" t="s">
        <v>142</v>
      </c>
      <c r="C35" s="437">
        <v>2</v>
      </c>
      <c r="D35" s="437">
        <v>0</v>
      </c>
      <c r="E35" s="437">
        <v>10</v>
      </c>
      <c r="F35" s="437">
        <v>9</v>
      </c>
      <c r="G35" s="437">
        <v>17</v>
      </c>
      <c r="H35" s="510">
        <f t="shared" si="0"/>
        <v>38</v>
      </c>
      <c r="I35" s="510">
        <f>C35*C33</f>
        <v>4</v>
      </c>
      <c r="J35" s="510">
        <f t="shared" ref="J35:M35" si="40">D35*D33</f>
        <v>0</v>
      </c>
      <c r="K35" s="510">
        <f t="shared" si="40"/>
        <v>50</v>
      </c>
      <c r="L35" s="510">
        <f t="shared" si="40"/>
        <v>27</v>
      </c>
      <c r="M35" s="510">
        <f t="shared" si="40"/>
        <v>68</v>
      </c>
      <c r="N35" s="510">
        <f>SUM(I35:M35)</f>
        <v>149</v>
      </c>
      <c r="O35" s="528">
        <f>N35/H33</f>
        <v>0.78421052631578947</v>
      </c>
      <c r="P35" s="514">
        <v>42</v>
      </c>
      <c r="Q35" s="514">
        <v>18</v>
      </c>
      <c r="R35" s="514">
        <v>65</v>
      </c>
      <c r="S35" s="514">
        <v>112</v>
      </c>
      <c r="T35" s="514">
        <v>152</v>
      </c>
      <c r="U35" s="514">
        <f t="shared" si="8"/>
        <v>389</v>
      </c>
      <c r="V35" s="514">
        <f>P35*P33</f>
        <v>84</v>
      </c>
      <c r="W35" s="514">
        <f t="shared" ref="W35:Z35" si="41">Q35*Q33</f>
        <v>18</v>
      </c>
      <c r="X35" s="514">
        <f t="shared" si="41"/>
        <v>325</v>
      </c>
      <c r="Y35" s="514">
        <f t="shared" si="41"/>
        <v>336</v>
      </c>
      <c r="Z35" s="514">
        <f t="shared" si="41"/>
        <v>608</v>
      </c>
      <c r="AA35" s="514">
        <f>SUM(V35:Z35)</f>
        <v>1371</v>
      </c>
      <c r="AB35" s="528">
        <f>AA35/(U35*5)</f>
        <v>0.70488431876606683</v>
      </c>
      <c r="AC35" s="514">
        <f t="shared" si="16"/>
        <v>427</v>
      </c>
      <c r="AD35" s="514">
        <f t="shared" si="17"/>
        <v>1520</v>
      </c>
      <c r="AE35" s="518">
        <f t="shared" si="20"/>
        <v>0.71194379391100704</v>
      </c>
      <c r="AF35" s="543" t="s">
        <v>312</v>
      </c>
      <c r="AG35" s="3" t="s">
        <v>295</v>
      </c>
      <c r="AH35" s="3"/>
      <c r="AI35" s="3"/>
      <c r="AJ35" s="3"/>
      <c r="AK35" s="3"/>
      <c r="AL35" s="3"/>
      <c r="AM35" s="3"/>
      <c r="AN35" s="3"/>
      <c r="AO35" s="3"/>
      <c r="AP35" s="3"/>
      <c r="AQ35" s="3"/>
      <c r="AR35" s="3"/>
      <c r="AS35" s="3"/>
      <c r="AT35" s="3"/>
      <c r="AU35" s="3"/>
      <c r="AV35" s="3"/>
      <c r="AW35" s="3"/>
      <c r="AX35" s="3"/>
      <c r="AY35" s="3"/>
      <c r="AZ35" s="3"/>
      <c r="BA35" s="3"/>
      <c r="BB35" s="3"/>
    </row>
    <row r="36" spans="1:539" s="490" customFormat="1" ht="31.5" hidden="1" customHeight="1" thickBot="1" x14ac:dyDescent="0.3">
      <c r="A36" s="638"/>
      <c r="B36" s="554"/>
      <c r="C36" s="439">
        <v>4</v>
      </c>
      <c r="D36" s="439">
        <v>2</v>
      </c>
      <c r="E36" s="439">
        <v>3</v>
      </c>
      <c r="F36" s="439">
        <v>5</v>
      </c>
      <c r="G36" s="439">
        <v>1</v>
      </c>
      <c r="H36" s="439"/>
      <c r="I36" s="439">
        <v>4</v>
      </c>
      <c r="J36" s="439">
        <v>2</v>
      </c>
      <c r="K36" s="439">
        <v>3</v>
      </c>
      <c r="L36" s="439">
        <v>5</v>
      </c>
      <c r="M36" s="439">
        <v>1</v>
      </c>
      <c r="N36" s="439"/>
      <c r="O36" s="555"/>
      <c r="P36" s="440">
        <v>4</v>
      </c>
      <c r="Q36" s="440">
        <v>2</v>
      </c>
      <c r="R36" s="440">
        <v>3</v>
      </c>
      <c r="S36" s="440">
        <v>5</v>
      </c>
      <c r="T36" s="440">
        <v>1</v>
      </c>
      <c r="U36" s="440"/>
      <c r="V36" s="440"/>
      <c r="W36" s="440"/>
      <c r="X36" s="440"/>
      <c r="Y36" s="440"/>
      <c r="Z36" s="440"/>
      <c r="AA36" s="440"/>
      <c r="AB36" s="555"/>
      <c r="AC36" s="514"/>
      <c r="AD36" s="514"/>
      <c r="AE36" s="518"/>
      <c r="AF36" s="543"/>
      <c r="AG36" s="3"/>
      <c r="AH36" s="3"/>
      <c r="AI36" s="3"/>
      <c r="AJ36" s="3"/>
      <c r="AK36" s="3"/>
      <c r="AL36" s="3"/>
      <c r="AM36" s="3"/>
      <c r="AN36" s="3"/>
      <c r="AO36" s="3"/>
      <c r="AP36" s="3"/>
      <c r="AQ36" s="3"/>
      <c r="AR36" s="3"/>
      <c r="AS36" s="3"/>
      <c r="AT36" s="3"/>
      <c r="AU36" s="3"/>
      <c r="AV36" s="3"/>
      <c r="AW36" s="3"/>
      <c r="AX36" s="3"/>
      <c r="AY36" s="3"/>
      <c r="AZ36" s="3"/>
      <c r="BA36" s="3"/>
      <c r="BB36" s="3"/>
    </row>
    <row r="37" spans="1:539" s="490" customFormat="1" ht="111" hidden="1" customHeight="1" thickBot="1" x14ac:dyDescent="0.3">
      <c r="A37" s="638"/>
      <c r="B37" s="554"/>
      <c r="C37" s="443" t="s">
        <v>91</v>
      </c>
      <c r="D37" s="443" t="s">
        <v>93</v>
      </c>
      <c r="E37" s="443" t="s">
        <v>92</v>
      </c>
      <c r="F37" s="443" t="s">
        <v>90</v>
      </c>
      <c r="G37" s="443" t="s">
        <v>94</v>
      </c>
      <c r="H37" s="439">
        <f>H38*5</f>
        <v>190</v>
      </c>
      <c r="I37" s="443" t="s">
        <v>91</v>
      </c>
      <c r="J37" s="443" t="s">
        <v>93</v>
      </c>
      <c r="K37" s="443" t="s">
        <v>92</v>
      </c>
      <c r="L37" s="443" t="s">
        <v>90</v>
      </c>
      <c r="M37" s="443" t="s">
        <v>94</v>
      </c>
      <c r="N37" s="439"/>
      <c r="O37" s="555"/>
      <c r="P37" s="444" t="s">
        <v>91</v>
      </c>
      <c r="Q37" s="444" t="s">
        <v>93</v>
      </c>
      <c r="R37" s="444" t="s">
        <v>92</v>
      </c>
      <c r="S37" s="444" t="s">
        <v>90</v>
      </c>
      <c r="T37" s="444" t="s">
        <v>94</v>
      </c>
      <c r="U37" s="440"/>
      <c r="V37" s="444" t="s">
        <v>91</v>
      </c>
      <c r="W37" s="444" t="s">
        <v>93</v>
      </c>
      <c r="X37" s="444" t="s">
        <v>92</v>
      </c>
      <c r="Y37" s="444" t="s">
        <v>90</v>
      </c>
      <c r="Z37" s="444" t="s">
        <v>94</v>
      </c>
      <c r="AA37" s="440"/>
      <c r="AB37" s="555"/>
      <c r="AC37" s="514"/>
      <c r="AD37" s="514"/>
      <c r="AE37" s="518"/>
      <c r="AF37" s="543"/>
      <c r="AG37" s="3"/>
      <c r="AH37" s="3"/>
      <c r="AI37" s="3"/>
      <c r="AJ37" s="3"/>
      <c r="AK37" s="3"/>
      <c r="AL37" s="3"/>
      <c r="AM37" s="3"/>
      <c r="AN37" s="3"/>
      <c r="AO37" s="3"/>
      <c r="AP37" s="3"/>
      <c r="AQ37" s="3"/>
      <c r="AR37" s="3"/>
      <c r="AS37" s="3"/>
      <c r="AT37" s="3"/>
      <c r="AU37" s="3"/>
      <c r="AV37" s="3"/>
      <c r="AW37" s="3"/>
      <c r="AX37" s="3"/>
      <c r="AY37" s="3"/>
      <c r="AZ37" s="3"/>
      <c r="BA37" s="3"/>
      <c r="BB37" s="3"/>
    </row>
    <row r="38" spans="1:539" s="490" customFormat="1" ht="153" customHeight="1" thickBot="1" x14ac:dyDescent="0.3">
      <c r="A38" s="639"/>
      <c r="B38" s="548" t="s">
        <v>143</v>
      </c>
      <c r="C38" s="506">
        <v>13</v>
      </c>
      <c r="D38" s="506">
        <v>0</v>
      </c>
      <c r="E38" s="506">
        <v>12</v>
      </c>
      <c r="F38" s="506">
        <v>13</v>
      </c>
      <c r="G38" s="506">
        <v>0</v>
      </c>
      <c r="H38" s="512">
        <f t="shared" si="0"/>
        <v>38</v>
      </c>
      <c r="I38" s="512">
        <f>C38*C36</f>
        <v>52</v>
      </c>
      <c r="J38" s="512">
        <f t="shared" ref="J38:M38" si="42">D38*D36</f>
        <v>0</v>
      </c>
      <c r="K38" s="512">
        <f t="shared" si="42"/>
        <v>36</v>
      </c>
      <c r="L38" s="512">
        <f t="shared" si="42"/>
        <v>65</v>
      </c>
      <c r="M38" s="512">
        <f t="shared" si="42"/>
        <v>0</v>
      </c>
      <c r="N38" s="512">
        <f>SUM(I38:M38)</f>
        <v>153</v>
      </c>
      <c r="O38" s="549">
        <f>N38/H37</f>
        <v>0.80526315789473679</v>
      </c>
      <c r="P38" s="450">
        <v>172</v>
      </c>
      <c r="Q38" s="450">
        <v>12</v>
      </c>
      <c r="R38" s="450">
        <v>95</v>
      </c>
      <c r="S38" s="450">
        <v>107</v>
      </c>
      <c r="T38" s="450">
        <v>3</v>
      </c>
      <c r="U38" s="450">
        <f t="shared" si="8"/>
        <v>389</v>
      </c>
      <c r="V38" s="450">
        <f>P38*P36</f>
        <v>688</v>
      </c>
      <c r="W38" s="450">
        <f t="shared" ref="W38:Z38" si="43">Q38*Q36</f>
        <v>24</v>
      </c>
      <c r="X38" s="450">
        <f t="shared" si="43"/>
        <v>285</v>
      </c>
      <c r="Y38" s="450">
        <f t="shared" si="43"/>
        <v>535</v>
      </c>
      <c r="Z38" s="450">
        <f t="shared" si="43"/>
        <v>3</v>
      </c>
      <c r="AA38" s="450">
        <f>SUM(V38:Z38)</f>
        <v>1535</v>
      </c>
      <c r="AB38" s="549">
        <f>AA38/(U38*5)</f>
        <v>0.78920308483290491</v>
      </c>
      <c r="AC38" s="450">
        <f t="shared" si="16"/>
        <v>427</v>
      </c>
      <c r="AD38" s="450">
        <f t="shared" si="17"/>
        <v>1688</v>
      </c>
      <c r="AE38" s="562">
        <f t="shared" si="20"/>
        <v>0.79063231850117099</v>
      </c>
      <c r="AF38" s="544" t="s">
        <v>313</v>
      </c>
      <c r="AG38" s="3"/>
      <c r="AH38" s="3"/>
      <c r="AI38" s="3"/>
      <c r="AJ38" s="3"/>
      <c r="AK38" s="3"/>
      <c r="AL38" s="3"/>
      <c r="AM38" s="3"/>
      <c r="AN38" s="3"/>
      <c r="AO38" s="3"/>
      <c r="AP38" s="3"/>
      <c r="AQ38" s="3"/>
      <c r="AR38" s="3"/>
      <c r="AS38" s="3"/>
      <c r="AT38" s="3"/>
      <c r="AU38" s="3"/>
      <c r="AV38" s="3"/>
      <c r="AW38" s="3"/>
      <c r="AX38" s="3"/>
      <c r="AY38" s="3"/>
      <c r="AZ38" s="3"/>
      <c r="BA38" s="3"/>
      <c r="BB38" s="3"/>
    </row>
    <row r="39" spans="1:539" s="490" customFormat="1" ht="31.5" hidden="1" customHeight="1" thickBot="1" x14ac:dyDescent="0.3">
      <c r="A39" s="563"/>
      <c r="B39" s="564"/>
      <c r="C39" s="504">
        <v>5</v>
      </c>
      <c r="D39" s="504">
        <v>4</v>
      </c>
      <c r="E39" s="504">
        <v>3</v>
      </c>
      <c r="F39" s="504">
        <v>2</v>
      </c>
      <c r="G39" s="504">
        <v>1</v>
      </c>
      <c r="H39" s="504"/>
      <c r="I39" s="504"/>
      <c r="J39" s="504"/>
      <c r="K39" s="504"/>
      <c r="L39" s="504"/>
      <c r="M39" s="504"/>
      <c r="N39" s="504"/>
      <c r="O39" s="565"/>
      <c r="P39" s="505">
        <v>5</v>
      </c>
      <c r="Q39" s="505">
        <v>4</v>
      </c>
      <c r="R39" s="505">
        <v>3</v>
      </c>
      <c r="S39" s="505">
        <v>2</v>
      </c>
      <c r="T39" s="505">
        <v>1</v>
      </c>
      <c r="U39" s="505"/>
      <c r="V39" s="505"/>
      <c r="W39" s="505"/>
      <c r="X39" s="505"/>
      <c r="Y39" s="505"/>
      <c r="Z39" s="505"/>
      <c r="AA39" s="505"/>
      <c r="AB39" s="565"/>
      <c r="AC39" s="515"/>
      <c r="AD39" s="515"/>
      <c r="AE39" s="558"/>
      <c r="AF39" s="541"/>
      <c r="AG39" s="3"/>
      <c r="AH39" s="3"/>
      <c r="AI39" s="3"/>
      <c r="AJ39" s="3"/>
      <c r="AK39" s="3"/>
      <c r="AL39" s="3"/>
      <c r="AM39" s="3"/>
      <c r="AN39" s="3"/>
      <c r="AO39" s="3"/>
      <c r="AP39" s="3"/>
      <c r="AQ39" s="3"/>
      <c r="AR39" s="3"/>
      <c r="AS39" s="3"/>
      <c r="AT39" s="3"/>
      <c r="AU39" s="3"/>
      <c r="AV39" s="3"/>
      <c r="AW39" s="3"/>
      <c r="AX39" s="3"/>
      <c r="AY39" s="3"/>
      <c r="AZ39" s="3"/>
      <c r="BA39" s="3"/>
      <c r="BB39" s="3"/>
    </row>
    <row r="40" spans="1:539" s="490" customFormat="1" ht="111" hidden="1" customHeight="1" thickBot="1" x14ac:dyDescent="0.3">
      <c r="A40" s="566"/>
      <c r="B40" s="567"/>
      <c r="C40" s="501" t="s">
        <v>187</v>
      </c>
      <c r="D40" s="501" t="s">
        <v>188</v>
      </c>
      <c r="E40" s="501" t="s">
        <v>189</v>
      </c>
      <c r="F40" s="501" t="s">
        <v>190</v>
      </c>
      <c r="G40" s="501" t="s">
        <v>191</v>
      </c>
      <c r="H40" s="569">
        <f>5*H41</f>
        <v>190</v>
      </c>
      <c r="I40" s="501" t="s">
        <v>187</v>
      </c>
      <c r="J40" s="501" t="s">
        <v>188</v>
      </c>
      <c r="K40" s="501" t="s">
        <v>189</v>
      </c>
      <c r="L40" s="501" t="s">
        <v>190</v>
      </c>
      <c r="M40" s="501" t="s">
        <v>191</v>
      </c>
      <c r="N40" s="569"/>
      <c r="O40" s="570"/>
      <c r="P40" s="502" t="s">
        <v>187</v>
      </c>
      <c r="Q40" s="502" t="s">
        <v>188</v>
      </c>
      <c r="R40" s="502" t="s">
        <v>189</v>
      </c>
      <c r="S40" s="502" t="s">
        <v>190</v>
      </c>
      <c r="T40" s="502" t="s">
        <v>191</v>
      </c>
      <c r="U40" s="503"/>
      <c r="V40" s="502" t="s">
        <v>187</v>
      </c>
      <c r="W40" s="502" t="s">
        <v>188</v>
      </c>
      <c r="X40" s="502" t="s">
        <v>189</v>
      </c>
      <c r="Y40" s="502" t="s">
        <v>190</v>
      </c>
      <c r="Z40" s="502" t="s">
        <v>191</v>
      </c>
      <c r="AA40" s="503"/>
      <c r="AB40" s="570"/>
      <c r="AC40" s="516"/>
      <c r="AD40" s="516"/>
      <c r="AE40" s="571"/>
      <c r="AF40" s="552"/>
      <c r="AG40" s="3"/>
      <c r="AH40" s="3"/>
      <c r="AI40" s="3"/>
      <c r="AJ40" s="3"/>
      <c r="AK40" s="3"/>
      <c r="AL40" s="3"/>
      <c r="AM40" s="3"/>
      <c r="AN40" s="3"/>
      <c r="AO40" s="3"/>
      <c r="AP40" s="3"/>
      <c r="AQ40" s="3"/>
      <c r="AR40" s="3"/>
      <c r="AS40" s="3"/>
      <c r="AT40" s="3"/>
      <c r="AU40" s="3"/>
      <c r="AV40" s="3"/>
      <c r="AW40" s="3"/>
      <c r="AX40" s="3"/>
      <c r="AY40" s="3"/>
      <c r="AZ40" s="3"/>
      <c r="BA40" s="3"/>
      <c r="BB40" s="3"/>
    </row>
    <row r="41" spans="1:539" s="490" customFormat="1" ht="64.5" customHeight="1" x14ac:dyDescent="0.25">
      <c r="A41" s="623" t="s">
        <v>42</v>
      </c>
      <c r="B41" s="559" t="s">
        <v>101</v>
      </c>
      <c r="C41" s="445">
        <v>23</v>
      </c>
      <c r="D41" s="445">
        <v>12</v>
      </c>
      <c r="E41" s="445">
        <v>0</v>
      </c>
      <c r="F41" s="445">
        <v>0</v>
      </c>
      <c r="G41" s="445">
        <v>3</v>
      </c>
      <c r="H41" s="511">
        <f t="shared" si="0"/>
        <v>38</v>
      </c>
      <c r="I41" s="511">
        <f>$C$39*C41</f>
        <v>115</v>
      </c>
      <c r="J41" s="511">
        <f>$D$39*D41</f>
        <v>48</v>
      </c>
      <c r="K41" s="511">
        <f t="shared" ref="K41:L41" si="44">E39*E41</f>
        <v>0</v>
      </c>
      <c r="L41" s="511">
        <f t="shared" si="44"/>
        <v>0</v>
      </c>
      <c r="M41" s="511">
        <f>$G$39*G41</f>
        <v>3</v>
      </c>
      <c r="N41" s="511">
        <f>SUM(I41:M41)</f>
        <v>166</v>
      </c>
      <c r="O41" s="560">
        <f>N41/$H$40</f>
        <v>0.87368421052631584</v>
      </c>
      <c r="P41" s="438">
        <v>212</v>
      </c>
      <c r="Q41" s="438">
        <v>100</v>
      </c>
      <c r="R41" s="438">
        <v>8</v>
      </c>
      <c r="S41" s="438">
        <v>4</v>
      </c>
      <c r="T41" s="438">
        <v>65</v>
      </c>
      <c r="U41" s="438">
        <f t="shared" si="8"/>
        <v>389</v>
      </c>
      <c r="V41" s="438">
        <f>P39*P41</f>
        <v>1060</v>
      </c>
      <c r="W41" s="438">
        <f t="shared" ref="W41:Z41" si="45">Q39*Q41</f>
        <v>400</v>
      </c>
      <c r="X41" s="438">
        <f t="shared" si="45"/>
        <v>24</v>
      </c>
      <c r="Y41" s="438">
        <f t="shared" si="45"/>
        <v>8</v>
      </c>
      <c r="Z41" s="438">
        <f t="shared" si="45"/>
        <v>65</v>
      </c>
      <c r="AA41" s="438">
        <f>SUM(V41:Z41)</f>
        <v>1557</v>
      </c>
      <c r="AB41" s="560">
        <f>AA41/(U41*5)</f>
        <v>0.80051413881748068</v>
      </c>
      <c r="AC41" s="438">
        <f t="shared" si="16"/>
        <v>427</v>
      </c>
      <c r="AD41" s="438">
        <f t="shared" si="17"/>
        <v>1723</v>
      </c>
      <c r="AE41" s="561">
        <f t="shared" si="20"/>
        <v>0.80702576112412183</v>
      </c>
      <c r="AF41" s="542"/>
      <c r="AG41" s="3"/>
      <c r="AH41" s="3"/>
      <c r="AI41" s="3"/>
      <c r="AJ41" s="3"/>
      <c r="AK41" s="3"/>
      <c r="AL41" s="3"/>
      <c r="AM41" s="3"/>
      <c r="AN41" s="3"/>
      <c r="AO41" s="3"/>
      <c r="AP41" s="3"/>
      <c r="AQ41" s="3"/>
      <c r="AR41" s="3"/>
      <c r="AS41" s="3"/>
      <c r="AT41" s="3"/>
      <c r="AU41" s="3"/>
      <c r="AV41" s="3"/>
      <c r="AW41" s="3"/>
      <c r="AX41" s="3"/>
      <c r="AY41" s="3"/>
      <c r="AZ41" s="3"/>
      <c r="BA41" s="3"/>
      <c r="BB41" s="3"/>
    </row>
    <row r="42" spans="1:539" s="490" customFormat="1" ht="144" customHeight="1" x14ac:dyDescent="0.25">
      <c r="A42" s="624"/>
      <c r="B42" s="527" t="s">
        <v>102</v>
      </c>
      <c r="C42" s="437">
        <v>19</v>
      </c>
      <c r="D42" s="437">
        <v>13</v>
      </c>
      <c r="E42" s="437">
        <v>1</v>
      </c>
      <c r="F42" s="437">
        <v>0</v>
      </c>
      <c r="G42" s="437">
        <v>5</v>
      </c>
      <c r="H42" s="510">
        <f t="shared" si="0"/>
        <v>38</v>
      </c>
      <c r="I42" s="510">
        <f>$C$39*C42</f>
        <v>95</v>
      </c>
      <c r="J42" s="510">
        <f>$D$39*D42</f>
        <v>52</v>
      </c>
      <c r="K42" s="510">
        <v>0</v>
      </c>
      <c r="L42" s="510">
        <v>0</v>
      </c>
      <c r="M42" s="510">
        <f>$G$39*G42</f>
        <v>5</v>
      </c>
      <c r="N42" s="510">
        <f>SUM(I42:M42)</f>
        <v>152</v>
      </c>
      <c r="O42" s="528">
        <f>N42/$H$40</f>
        <v>0.8</v>
      </c>
      <c r="P42" s="514">
        <v>207</v>
      </c>
      <c r="Q42" s="514">
        <v>88</v>
      </c>
      <c r="R42" s="514">
        <v>11</v>
      </c>
      <c r="S42" s="514">
        <v>4</v>
      </c>
      <c r="T42" s="514">
        <v>79</v>
      </c>
      <c r="U42" s="514">
        <f t="shared" si="8"/>
        <v>389</v>
      </c>
      <c r="V42" s="514">
        <f>P42*P39</f>
        <v>1035</v>
      </c>
      <c r="W42" s="514">
        <f t="shared" ref="W42:Z42" si="46">Q42*Q39</f>
        <v>352</v>
      </c>
      <c r="X42" s="514">
        <f t="shared" si="46"/>
        <v>33</v>
      </c>
      <c r="Y42" s="514">
        <f t="shared" si="46"/>
        <v>8</v>
      </c>
      <c r="Z42" s="514">
        <f t="shared" si="46"/>
        <v>79</v>
      </c>
      <c r="AA42" s="514">
        <f>SUM(V42:Z42)</f>
        <v>1507</v>
      </c>
      <c r="AB42" s="528">
        <f>AA42/(U42*5)</f>
        <v>0.77480719794344477</v>
      </c>
      <c r="AC42" s="514">
        <f t="shared" si="16"/>
        <v>427</v>
      </c>
      <c r="AD42" s="514">
        <f t="shared" si="17"/>
        <v>1659</v>
      </c>
      <c r="AE42" s="518">
        <f t="shared" si="20"/>
        <v>0.77704918032786885</v>
      </c>
      <c r="AF42" s="543" t="s">
        <v>310</v>
      </c>
      <c r="AG42" s="3"/>
      <c r="AH42" s="3"/>
      <c r="AI42" s="3"/>
      <c r="AJ42" s="3"/>
      <c r="AK42" s="3"/>
      <c r="AL42" s="3"/>
      <c r="AM42" s="3"/>
      <c r="AN42" s="3"/>
      <c r="AO42" s="3"/>
      <c r="AP42" s="3"/>
      <c r="AQ42" s="3"/>
      <c r="AR42" s="3"/>
      <c r="AS42" s="3"/>
      <c r="AT42" s="3"/>
      <c r="AU42" s="3"/>
      <c r="AV42" s="3"/>
      <c r="AW42" s="3"/>
      <c r="AX42" s="3"/>
      <c r="AY42" s="3"/>
      <c r="AZ42" s="3"/>
      <c r="BA42" s="3"/>
      <c r="BB42" s="3"/>
    </row>
    <row r="43" spans="1:539" s="490" customFormat="1" ht="102.75" customHeight="1" x14ac:dyDescent="0.25">
      <c r="A43" s="624"/>
      <c r="B43" s="599" t="s">
        <v>144</v>
      </c>
      <c r="C43" s="437">
        <v>2</v>
      </c>
      <c r="D43" s="437">
        <v>36</v>
      </c>
      <c r="E43" s="626"/>
      <c r="F43" s="626"/>
      <c r="G43" s="626"/>
      <c r="H43" s="510">
        <f t="shared" si="0"/>
        <v>38</v>
      </c>
      <c r="I43" s="510"/>
      <c r="J43" s="510"/>
      <c r="K43" s="510"/>
      <c r="L43" s="510"/>
      <c r="M43" s="510"/>
      <c r="N43" s="510"/>
      <c r="O43" s="513"/>
      <c r="P43" s="514">
        <v>117</v>
      </c>
      <c r="Q43" s="514">
        <v>272</v>
      </c>
      <c r="R43" s="514"/>
      <c r="S43" s="514"/>
      <c r="T43" s="514"/>
      <c r="U43" s="514">
        <f t="shared" si="8"/>
        <v>389</v>
      </c>
      <c r="V43" s="514"/>
      <c r="W43" s="514"/>
      <c r="X43" s="514"/>
      <c r="Y43" s="514"/>
      <c r="Z43" s="514"/>
      <c r="AA43" s="514"/>
      <c r="AB43" s="513"/>
      <c r="AC43" s="514"/>
      <c r="AD43" s="514"/>
      <c r="AE43" s="518"/>
      <c r="AF43" s="543"/>
      <c r="AG43" s="3"/>
      <c r="AH43" s="3"/>
      <c r="AI43" s="3"/>
      <c r="AJ43" s="3"/>
      <c r="AK43" s="3"/>
      <c r="AL43" s="3"/>
      <c r="AM43" s="3"/>
      <c r="AN43" s="3"/>
      <c r="AO43" s="3"/>
      <c r="AP43" s="3"/>
      <c r="AQ43" s="3"/>
      <c r="AR43" s="3"/>
      <c r="AS43" s="3"/>
      <c r="AT43" s="3"/>
      <c r="AU43" s="3"/>
      <c r="AV43" s="3"/>
      <c r="AW43" s="3"/>
      <c r="AX43" s="3"/>
      <c r="AY43" s="3"/>
      <c r="AZ43" s="3"/>
      <c r="BA43" s="3"/>
      <c r="BB43" s="3"/>
    </row>
    <row r="44" spans="1:539" ht="19.5" hidden="1" customHeight="1" thickBot="1" x14ac:dyDescent="0.3">
      <c r="A44" s="624"/>
      <c r="B44" s="519"/>
      <c r="C44" s="439">
        <v>2</v>
      </c>
      <c r="D44" s="439">
        <v>1</v>
      </c>
      <c r="E44" s="439">
        <v>5</v>
      </c>
      <c r="F44" s="439">
        <v>3</v>
      </c>
      <c r="G44" s="439">
        <v>4</v>
      </c>
      <c r="H44" s="520"/>
      <c r="I44" s="520"/>
      <c r="J44" s="520"/>
      <c r="K44" s="520"/>
      <c r="L44" s="520"/>
      <c r="M44" s="520"/>
      <c r="N44" s="520"/>
      <c r="O44" s="521"/>
      <c r="P44" s="522">
        <v>2</v>
      </c>
      <c r="Q44" s="522">
        <v>1</v>
      </c>
      <c r="R44" s="522">
        <v>5</v>
      </c>
      <c r="S44" s="522">
        <v>3</v>
      </c>
      <c r="T44" s="522">
        <v>4</v>
      </c>
      <c r="U44" s="523"/>
      <c r="V44" s="523"/>
      <c r="W44" s="523"/>
      <c r="X44" s="523"/>
      <c r="Y44" s="523"/>
      <c r="Z44" s="523"/>
      <c r="AA44" s="523"/>
      <c r="AB44" s="521"/>
      <c r="AC44" s="514"/>
      <c r="AD44" s="514"/>
      <c r="AE44" s="518"/>
      <c r="AF44" s="546"/>
    </row>
    <row r="45" spans="1:539" s="491" customFormat="1" ht="124.5" hidden="1" customHeight="1" thickBot="1" x14ac:dyDescent="0.3">
      <c r="A45" s="624"/>
      <c r="B45" s="519"/>
      <c r="C45" s="448" t="s">
        <v>38</v>
      </c>
      <c r="D45" s="448" t="s">
        <v>50</v>
      </c>
      <c r="E45" s="448" t="s">
        <v>35</v>
      </c>
      <c r="F45" s="448" t="s">
        <v>216</v>
      </c>
      <c r="G45" s="448" t="s">
        <v>215</v>
      </c>
      <c r="H45" s="443" t="s">
        <v>236</v>
      </c>
      <c r="I45" s="524" t="s">
        <v>38</v>
      </c>
      <c r="J45" s="524" t="s">
        <v>50</v>
      </c>
      <c r="K45" s="524" t="s">
        <v>35</v>
      </c>
      <c r="L45" s="524" t="s">
        <v>216</v>
      </c>
      <c r="M45" s="524" t="s">
        <v>215</v>
      </c>
      <c r="N45" s="443" t="s">
        <v>237</v>
      </c>
      <c r="O45" s="525" t="s">
        <v>238</v>
      </c>
      <c r="P45" s="526" t="s">
        <v>38</v>
      </c>
      <c r="Q45" s="526" t="s">
        <v>50</v>
      </c>
      <c r="R45" s="526" t="s">
        <v>35</v>
      </c>
      <c r="S45" s="526" t="s">
        <v>216</v>
      </c>
      <c r="T45" s="526" t="s">
        <v>215</v>
      </c>
      <c r="U45" s="444" t="s">
        <v>239</v>
      </c>
      <c r="V45" s="526" t="s">
        <v>38</v>
      </c>
      <c r="W45" s="526" t="s">
        <v>50</v>
      </c>
      <c r="X45" s="526" t="s">
        <v>35</v>
      </c>
      <c r="Y45" s="526" t="s">
        <v>216</v>
      </c>
      <c r="Z45" s="526" t="s">
        <v>215</v>
      </c>
      <c r="AA45" s="444" t="s">
        <v>240</v>
      </c>
      <c r="AB45" s="525" t="s">
        <v>241</v>
      </c>
      <c r="AC45" s="514"/>
      <c r="AD45" s="514"/>
      <c r="AE45" s="518"/>
      <c r="AF45" s="573"/>
      <c r="AG45" s="492"/>
      <c r="AH45" s="492"/>
      <c r="AI45" s="492"/>
      <c r="AJ45" s="492"/>
      <c r="AK45" s="492"/>
      <c r="AL45" s="492"/>
      <c r="AM45" s="492"/>
      <c r="AN45" s="492"/>
      <c r="AO45" s="492"/>
      <c r="AP45" s="492"/>
      <c r="AQ45" s="492"/>
      <c r="AR45" s="492"/>
      <c r="AS45" s="492"/>
      <c r="AT45" s="492"/>
      <c r="AU45" s="492"/>
      <c r="AV45" s="492"/>
      <c r="AW45" s="492"/>
      <c r="AX45" s="492"/>
      <c r="AY45" s="492"/>
      <c r="AZ45" s="492"/>
      <c r="BA45" s="492"/>
      <c r="BB45" s="492"/>
      <c r="BC45" s="492"/>
      <c r="BD45" s="492"/>
      <c r="BE45" s="492"/>
      <c r="BF45" s="492"/>
      <c r="BG45" s="492"/>
      <c r="BH45" s="492"/>
      <c r="BI45" s="492"/>
      <c r="BJ45" s="492"/>
      <c r="BK45" s="492"/>
      <c r="BL45" s="492"/>
      <c r="BM45" s="492"/>
      <c r="BN45" s="492"/>
      <c r="BO45" s="492"/>
      <c r="BP45" s="492"/>
      <c r="BQ45" s="492"/>
      <c r="BR45" s="492"/>
      <c r="BS45" s="492"/>
      <c r="BT45" s="492"/>
      <c r="BU45" s="492"/>
      <c r="BV45" s="492"/>
      <c r="BW45" s="492"/>
      <c r="BX45" s="492"/>
      <c r="BY45" s="492"/>
      <c r="BZ45" s="492"/>
      <c r="CA45" s="492"/>
      <c r="CB45" s="492"/>
      <c r="CC45" s="492"/>
      <c r="CD45" s="492"/>
      <c r="CE45" s="492"/>
      <c r="CF45" s="492"/>
      <c r="CG45" s="492"/>
      <c r="CH45" s="492"/>
      <c r="CI45" s="492"/>
      <c r="CJ45" s="492"/>
      <c r="CK45" s="492"/>
      <c r="CL45" s="492"/>
      <c r="CM45" s="492"/>
      <c r="CN45" s="492"/>
      <c r="CO45" s="492"/>
      <c r="CP45" s="492"/>
      <c r="CQ45" s="492"/>
      <c r="CR45" s="492"/>
      <c r="CS45" s="492"/>
      <c r="CT45" s="492"/>
      <c r="CU45" s="492"/>
      <c r="CV45" s="492"/>
      <c r="CW45" s="492"/>
      <c r="CX45" s="492"/>
      <c r="CY45" s="492"/>
      <c r="CZ45" s="492"/>
      <c r="DA45" s="492"/>
      <c r="DB45" s="492"/>
      <c r="DC45" s="492"/>
      <c r="DD45" s="492"/>
      <c r="DE45" s="492"/>
      <c r="DF45" s="492"/>
      <c r="DG45" s="492"/>
      <c r="DH45" s="492"/>
      <c r="DI45" s="492"/>
      <c r="DJ45" s="492"/>
      <c r="DK45" s="492"/>
      <c r="DL45" s="492"/>
      <c r="DM45" s="492"/>
      <c r="DN45" s="492"/>
      <c r="DO45" s="492"/>
      <c r="DP45" s="492"/>
      <c r="DQ45" s="492"/>
      <c r="DR45" s="492"/>
      <c r="DS45" s="492"/>
      <c r="DT45" s="492"/>
      <c r="DU45" s="492"/>
      <c r="DV45" s="492"/>
      <c r="DW45" s="492"/>
      <c r="DX45" s="492"/>
      <c r="DY45" s="492"/>
      <c r="DZ45" s="492"/>
      <c r="EA45" s="492"/>
      <c r="EB45" s="492"/>
      <c r="EC45" s="492"/>
      <c r="ED45" s="492"/>
      <c r="EE45" s="492"/>
      <c r="EF45" s="492"/>
      <c r="EG45" s="492"/>
      <c r="EH45" s="492"/>
      <c r="EI45" s="492"/>
      <c r="EJ45" s="492"/>
      <c r="EK45" s="492"/>
      <c r="EL45" s="492"/>
      <c r="EM45" s="492"/>
      <c r="EN45" s="492"/>
      <c r="EO45" s="492"/>
      <c r="EP45" s="492"/>
      <c r="EQ45" s="492"/>
      <c r="ER45" s="492"/>
      <c r="ES45" s="492"/>
      <c r="ET45" s="492"/>
      <c r="EU45" s="492"/>
      <c r="EV45" s="492"/>
      <c r="EW45" s="492"/>
      <c r="EX45" s="492"/>
      <c r="EY45" s="492"/>
      <c r="EZ45" s="492"/>
      <c r="FA45" s="492"/>
      <c r="FB45" s="492"/>
      <c r="FC45" s="492"/>
      <c r="FD45" s="492"/>
      <c r="FE45" s="492"/>
      <c r="FF45" s="492"/>
      <c r="FG45" s="492"/>
      <c r="FH45" s="492"/>
      <c r="FI45" s="492"/>
      <c r="FJ45" s="492"/>
      <c r="FK45" s="492"/>
      <c r="FL45" s="492"/>
      <c r="FM45" s="492"/>
      <c r="FN45" s="492"/>
      <c r="FO45" s="492"/>
      <c r="FP45" s="492"/>
      <c r="FQ45" s="492"/>
      <c r="FR45" s="492"/>
      <c r="FS45" s="492"/>
      <c r="FT45" s="492"/>
      <c r="FU45" s="492"/>
      <c r="FV45" s="492"/>
      <c r="FW45" s="492"/>
      <c r="FX45" s="492"/>
      <c r="FY45" s="492"/>
      <c r="FZ45" s="492"/>
      <c r="GA45" s="492"/>
      <c r="GB45" s="492"/>
      <c r="GC45" s="492"/>
      <c r="GD45" s="492"/>
      <c r="GE45" s="492"/>
      <c r="GF45" s="492"/>
      <c r="GG45" s="492"/>
      <c r="GH45" s="492"/>
      <c r="GI45" s="492"/>
      <c r="GJ45" s="492"/>
      <c r="GK45" s="492"/>
      <c r="GL45" s="492"/>
      <c r="GM45" s="492"/>
      <c r="GN45" s="492"/>
      <c r="GO45" s="492"/>
      <c r="GP45" s="492"/>
      <c r="GQ45" s="492"/>
      <c r="GR45" s="492"/>
      <c r="GS45" s="492"/>
      <c r="GT45" s="492"/>
      <c r="GU45" s="492"/>
      <c r="GV45" s="492"/>
      <c r="GW45" s="492"/>
      <c r="GX45" s="492"/>
      <c r="GY45" s="492"/>
      <c r="GZ45" s="492"/>
      <c r="HA45" s="492"/>
      <c r="HB45" s="492"/>
      <c r="HC45" s="492"/>
      <c r="HD45" s="492"/>
      <c r="HE45" s="492"/>
      <c r="HF45" s="492"/>
      <c r="HG45" s="492"/>
      <c r="HH45" s="492"/>
      <c r="HI45" s="492"/>
      <c r="HJ45" s="492"/>
      <c r="HK45" s="492"/>
      <c r="HL45" s="492"/>
      <c r="HM45" s="492"/>
      <c r="HN45" s="492"/>
      <c r="HO45" s="492"/>
      <c r="HP45" s="492"/>
      <c r="HQ45" s="492"/>
      <c r="HR45" s="492"/>
      <c r="HS45" s="492"/>
      <c r="HT45" s="492"/>
      <c r="HU45" s="492"/>
      <c r="HV45" s="492"/>
      <c r="HW45" s="492"/>
      <c r="HX45" s="492"/>
      <c r="HY45" s="492"/>
      <c r="HZ45" s="492"/>
      <c r="IA45" s="492"/>
      <c r="IB45" s="492"/>
      <c r="IC45" s="492"/>
      <c r="ID45" s="492"/>
      <c r="IE45" s="492"/>
      <c r="IF45" s="492"/>
      <c r="IG45" s="492"/>
      <c r="IH45" s="492"/>
      <c r="II45" s="492"/>
      <c r="IJ45" s="492"/>
      <c r="IK45" s="492"/>
      <c r="IL45" s="492"/>
      <c r="IM45" s="492"/>
      <c r="IN45" s="492"/>
      <c r="IO45" s="492"/>
      <c r="IP45" s="492"/>
      <c r="IQ45" s="492"/>
      <c r="IR45" s="492"/>
      <c r="IS45" s="492"/>
      <c r="IT45" s="492"/>
      <c r="IU45" s="492"/>
      <c r="IV45" s="492"/>
      <c r="IW45" s="492"/>
      <c r="IX45" s="492"/>
      <c r="IY45" s="492"/>
      <c r="IZ45" s="492"/>
      <c r="JA45" s="492"/>
      <c r="JB45" s="492"/>
      <c r="JC45" s="492"/>
      <c r="JD45" s="492"/>
      <c r="JE45" s="492"/>
      <c r="JF45" s="492"/>
      <c r="JG45" s="492"/>
      <c r="JH45" s="492"/>
      <c r="JI45" s="492"/>
      <c r="JJ45" s="492"/>
      <c r="JK45" s="492"/>
      <c r="JL45" s="492"/>
      <c r="JM45" s="492"/>
      <c r="JN45" s="492"/>
      <c r="JO45" s="492"/>
      <c r="JP45" s="492"/>
      <c r="JQ45" s="492"/>
      <c r="JR45" s="492"/>
      <c r="JS45" s="492"/>
      <c r="JT45" s="492"/>
      <c r="JU45" s="492"/>
      <c r="JV45" s="492"/>
      <c r="JW45" s="492"/>
      <c r="JX45" s="492"/>
      <c r="JY45" s="492"/>
      <c r="JZ45" s="492"/>
      <c r="KA45" s="492"/>
      <c r="KB45" s="492"/>
      <c r="KC45" s="492"/>
      <c r="KD45" s="492"/>
      <c r="KE45" s="492"/>
      <c r="KF45" s="492"/>
      <c r="KG45" s="492"/>
      <c r="KH45" s="492"/>
      <c r="KI45" s="492"/>
      <c r="KJ45" s="492"/>
      <c r="KK45" s="492"/>
      <c r="KL45" s="492"/>
      <c r="KM45" s="492"/>
      <c r="KN45" s="492"/>
      <c r="KO45" s="492"/>
      <c r="KP45" s="492"/>
      <c r="KQ45" s="492"/>
      <c r="KR45" s="492"/>
      <c r="KS45" s="492"/>
      <c r="KT45" s="492"/>
      <c r="KU45" s="492"/>
      <c r="KV45" s="492"/>
      <c r="KW45" s="492"/>
      <c r="KX45" s="492"/>
      <c r="KY45" s="492"/>
      <c r="KZ45" s="492"/>
      <c r="LA45" s="492"/>
      <c r="LB45" s="492"/>
      <c r="LC45" s="492"/>
      <c r="LD45" s="492"/>
      <c r="LE45" s="492"/>
      <c r="LF45" s="492"/>
      <c r="LG45" s="492"/>
      <c r="LH45" s="492"/>
      <c r="LI45" s="492"/>
      <c r="LJ45" s="492"/>
      <c r="LK45" s="492"/>
      <c r="LL45" s="492"/>
      <c r="LM45" s="492"/>
      <c r="LN45" s="492"/>
      <c r="LO45" s="492"/>
      <c r="LP45" s="492"/>
      <c r="LQ45" s="492"/>
      <c r="LR45" s="492"/>
      <c r="LS45" s="492"/>
      <c r="LT45" s="492"/>
      <c r="LU45" s="492"/>
      <c r="LV45" s="492"/>
      <c r="LW45" s="492"/>
      <c r="LX45" s="492"/>
      <c r="LY45" s="492"/>
      <c r="LZ45" s="492"/>
      <c r="MA45" s="492"/>
      <c r="MB45" s="492"/>
      <c r="MC45" s="492"/>
      <c r="MD45" s="492"/>
      <c r="ME45" s="492"/>
      <c r="MF45" s="492"/>
      <c r="MG45" s="492"/>
      <c r="MH45" s="492"/>
      <c r="MI45" s="492"/>
      <c r="MJ45" s="492"/>
      <c r="MK45" s="492"/>
      <c r="ML45" s="492"/>
      <c r="MM45" s="492"/>
      <c r="MN45" s="492"/>
      <c r="MO45" s="492"/>
      <c r="MP45" s="492"/>
      <c r="MQ45" s="492"/>
      <c r="MR45" s="492"/>
      <c r="MS45" s="492"/>
      <c r="MT45" s="492"/>
      <c r="MU45" s="492"/>
      <c r="MV45" s="492"/>
      <c r="MW45" s="492"/>
      <c r="MX45" s="492"/>
      <c r="MY45" s="492"/>
      <c r="MZ45" s="492"/>
      <c r="NA45" s="492"/>
      <c r="NB45" s="492"/>
      <c r="NC45" s="492"/>
      <c r="ND45" s="492"/>
      <c r="NE45" s="492"/>
      <c r="NF45" s="492"/>
      <c r="NG45" s="492"/>
      <c r="NH45" s="492"/>
      <c r="NI45" s="492"/>
      <c r="NJ45" s="492"/>
      <c r="NK45" s="492"/>
      <c r="NL45" s="492"/>
      <c r="NM45" s="492"/>
      <c r="NN45" s="492"/>
      <c r="NO45" s="492"/>
      <c r="NP45" s="492"/>
      <c r="NQ45" s="492"/>
      <c r="NR45" s="492"/>
      <c r="NS45" s="492"/>
      <c r="NT45" s="492"/>
      <c r="NU45" s="492"/>
      <c r="NV45" s="492"/>
      <c r="NW45" s="492"/>
      <c r="NX45" s="492"/>
      <c r="NY45" s="492"/>
      <c r="NZ45" s="492"/>
      <c r="OA45" s="492"/>
      <c r="OB45" s="492"/>
      <c r="OC45" s="492"/>
      <c r="OD45" s="492"/>
      <c r="OE45" s="492"/>
      <c r="OF45" s="492"/>
      <c r="OG45" s="492"/>
      <c r="OH45" s="492"/>
      <c r="OI45" s="492"/>
      <c r="OJ45" s="492"/>
      <c r="OK45" s="492"/>
      <c r="OL45" s="492"/>
      <c r="OM45" s="492"/>
      <c r="ON45" s="492"/>
      <c r="OO45" s="492"/>
      <c r="OP45" s="492"/>
      <c r="OQ45" s="492"/>
      <c r="OR45" s="492"/>
      <c r="OS45" s="492"/>
      <c r="OT45" s="492"/>
      <c r="OU45" s="492"/>
      <c r="OV45" s="492"/>
      <c r="OW45" s="492"/>
      <c r="OX45" s="492"/>
      <c r="OY45" s="492"/>
      <c r="OZ45" s="492"/>
      <c r="PA45" s="492"/>
      <c r="PB45" s="492"/>
      <c r="PC45" s="492"/>
      <c r="PD45" s="492"/>
      <c r="PE45" s="492"/>
      <c r="PF45" s="492"/>
      <c r="PG45" s="492"/>
      <c r="PH45" s="492"/>
      <c r="PI45" s="492"/>
      <c r="PJ45" s="492"/>
      <c r="PK45" s="492"/>
      <c r="PL45" s="492"/>
      <c r="PM45" s="492"/>
      <c r="PN45" s="492"/>
      <c r="PO45" s="492"/>
      <c r="PP45" s="492"/>
      <c r="PQ45" s="492"/>
      <c r="PR45" s="492"/>
      <c r="PS45" s="492"/>
      <c r="PT45" s="492"/>
      <c r="PU45" s="492"/>
      <c r="PV45" s="492"/>
      <c r="PW45" s="492"/>
      <c r="PX45" s="492"/>
      <c r="PY45" s="492"/>
      <c r="PZ45" s="492"/>
      <c r="QA45" s="492"/>
      <c r="QB45" s="492"/>
      <c r="QC45" s="492"/>
      <c r="QD45" s="492"/>
      <c r="QE45" s="492"/>
      <c r="QF45" s="492"/>
      <c r="QG45" s="492"/>
      <c r="QH45" s="492"/>
      <c r="QI45" s="492"/>
      <c r="QJ45" s="492"/>
      <c r="QK45" s="492"/>
      <c r="QL45" s="492"/>
      <c r="QM45" s="492"/>
      <c r="QN45" s="492"/>
      <c r="QO45" s="492"/>
      <c r="QP45" s="492"/>
      <c r="QQ45" s="492"/>
      <c r="QR45" s="492"/>
      <c r="QS45" s="492"/>
      <c r="QT45" s="492"/>
      <c r="QU45" s="492"/>
      <c r="QV45" s="492"/>
      <c r="QW45" s="492"/>
      <c r="QX45" s="492"/>
      <c r="QY45" s="492"/>
      <c r="QZ45" s="492"/>
      <c r="RA45" s="492"/>
      <c r="RB45" s="492"/>
      <c r="RC45" s="492"/>
      <c r="RD45" s="492"/>
      <c r="RE45" s="492"/>
      <c r="RF45" s="492"/>
      <c r="RG45" s="492"/>
      <c r="RH45" s="492"/>
      <c r="RI45" s="492"/>
      <c r="RJ45" s="492"/>
      <c r="RK45" s="492"/>
      <c r="RL45" s="492"/>
      <c r="RM45" s="492"/>
      <c r="RN45" s="492"/>
      <c r="RO45" s="492"/>
      <c r="RP45" s="492"/>
      <c r="RQ45" s="492"/>
      <c r="RR45" s="492"/>
      <c r="RS45" s="492"/>
      <c r="RT45" s="492"/>
      <c r="RU45" s="492"/>
      <c r="RV45" s="492"/>
      <c r="RW45" s="492"/>
      <c r="RX45" s="492"/>
      <c r="RY45" s="492"/>
      <c r="RZ45" s="492"/>
      <c r="SA45" s="492"/>
      <c r="SB45" s="492"/>
      <c r="SC45" s="492"/>
      <c r="SD45" s="492"/>
      <c r="SE45" s="492"/>
      <c r="SF45" s="492"/>
      <c r="SG45" s="492"/>
      <c r="SH45" s="492"/>
      <c r="SI45" s="492"/>
      <c r="SJ45" s="492"/>
      <c r="SK45" s="492"/>
      <c r="SL45" s="492"/>
      <c r="SM45" s="492"/>
      <c r="SN45" s="492"/>
      <c r="SO45" s="492"/>
      <c r="SP45" s="492"/>
      <c r="SQ45" s="492"/>
      <c r="SR45" s="492"/>
      <c r="SS45" s="492"/>
      <c r="ST45" s="492"/>
      <c r="SU45" s="492"/>
      <c r="SV45" s="492"/>
      <c r="SW45" s="492"/>
      <c r="SX45" s="492"/>
      <c r="SY45" s="492"/>
      <c r="SZ45" s="492"/>
      <c r="TA45" s="492"/>
      <c r="TB45" s="492"/>
      <c r="TC45" s="492"/>
      <c r="TD45" s="492"/>
      <c r="TE45" s="492"/>
      <c r="TF45" s="492"/>
      <c r="TG45" s="492"/>
      <c r="TH45" s="492"/>
      <c r="TI45" s="492"/>
      <c r="TJ45" s="492"/>
      <c r="TK45" s="492"/>
      <c r="TL45" s="492"/>
      <c r="TM45" s="492"/>
      <c r="TN45" s="492"/>
      <c r="TO45" s="492"/>
      <c r="TP45" s="492"/>
      <c r="TQ45" s="492"/>
      <c r="TR45" s="492"/>
      <c r="TS45" s="492"/>
    </row>
    <row r="46" spans="1:539" s="490" customFormat="1" ht="31.5" customHeight="1" x14ac:dyDescent="0.25">
      <c r="A46" s="624"/>
      <c r="B46" s="527" t="s">
        <v>103</v>
      </c>
      <c r="C46" s="437">
        <v>0</v>
      </c>
      <c r="D46" s="437">
        <v>0</v>
      </c>
      <c r="E46" s="437">
        <v>1</v>
      </c>
      <c r="F46" s="437">
        <v>0</v>
      </c>
      <c r="G46" s="437">
        <v>1</v>
      </c>
      <c r="H46" s="510">
        <f t="shared" si="0"/>
        <v>2</v>
      </c>
      <c r="I46" s="510">
        <f>C46*C44</f>
        <v>0</v>
      </c>
      <c r="J46" s="510">
        <f t="shared" ref="J46:L46" si="47">D46*D44</f>
        <v>0</v>
      </c>
      <c r="K46" s="510">
        <f>E46*$E$44</f>
        <v>5</v>
      </c>
      <c r="L46" s="510">
        <f t="shared" si="47"/>
        <v>0</v>
      </c>
      <c r="M46" s="510">
        <f>G46*$G$44</f>
        <v>4</v>
      </c>
      <c r="N46" s="510">
        <f>SUM(I46:M46)</f>
        <v>9</v>
      </c>
      <c r="O46" s="528">
        <f>N46/10</f>
        <v>0.9</v>
      </c>
      <c r="P46" s="493">
        <v>3</v>
      </c>
      <c r="Q46" s="493">
        <v>2</v>
      </c>
      <c r="R46" s="493">
        <v>64</v>
      </c>
      <c r="S46" s="493">
        <v>12</v>
      </c>
      <c r="T46" s="493">
        <v>36</v>
      </c>
      <c r="U46" s="514">
        <f t="shared" si="8"/>
        <v>117</v>
      </c>
      <c r="V46" s="514">
        <f>P46*P44</f>
        <v>6</v>
      </c>
      <c r="W46" s="514">
        <f t="shared" ref="W46:Z46" si="48">Q46*Q44</f>
        <v>2</v>
      </c>
      <c r="X46" s="514">
        <f t="shared" si="48"/>
        <v>320</v>
      </c>
      <c r="Y46" s="514">
        <f t="shared" si="48"/>
        <v>36</v>
      </c>
      <c r="Z46" s="514">
        <f t="shared" si="48"/>
        <v>144</v>
      </c>
      <c r="AA46" s="514">
        <f>SUM(V46:Z46)</f>
        <v>508</v>
      </c>
      <c r="AB46" s="528">
        <f>AA46/(U46*5)</f>
        <v>0.8683760683760684</v>
      </c>
      <c r="AC46" s="514">
        <f t="shared" si="16"/>
        <v>119</v>
      </c>
      <c r="AD46" s="514">
        <f t="shared" si="17"/>
        <v>517</v>
      </c>
      <c r="AE46" s="518">
        <f t="shared" si="20"/>
        <v>0.86890756302521011</v>
      </c>
      <c r="AF46" s="543"/>
      <c r="AG46" s="3"/>
      <c r="AH46" s="3"/>
      <c r="AI46" s="3"/>
      <c r="AJ46" s="3"/>
      <c r="AK46" s="3"/>
      <c r="AL46" s="3"/>
      <c r="AM46" s="3"/>
      <c r="AN46" s="3"/>
      <c r="AO46" s="3"/>
      <c r="AP46" s="3"/>
      <c r="AQ46" s="3"/>
      <c r="AR46" s="3"/>
      <c r="AS46" s="3"/>
      <c r="AT46" s="3"/>
      <c r="AU46" s="3"/>
      <c r="AV46" s="3"/>
      <c r="AW46" s="3"/>
      <c r="AX46" s="3"/>
      <c r="AY46" s="3"/>
      <c r="AZ46" s="3"/>
      <c r="BA46" s="3"/>
      <c r="BB46" s="3"/>
    </row>
    <row r="47" spans="1:539" s="490" customFormat="1" ht="31.5" customHeight="1" x14ac:dyDescent="0.25">
      <c r="A47" s="624"/>
      <c r="B47" s="527" t="s">
        <v>104</v>
      </c>
      <c r="C47" s="437">
        <v>0</v>
      </c>
      <c r="D47" s="437">
        <v>0</v>
      </c>
      <c r="E47" s="437">
        <v>1</v>
      </c>
      <c r="F47" s="437">
        <v>0</v>
      </c>
      <c r="G47" s="437">
        <v>1</v>
      </c>
      <c r="H47" s="510">
        <f t="shared" si="0"/>
        <v>2</v>
      </c>
      <c r="I47" s="510">
        <v>0</v>
      </c>
      <c r="J47" s="510">
        <v>0</v>
      </c>
      <c r="K47" s="510">
        <f t="shared" ref="K47:K49" si="49">E47*$E$44</f>
        <v>5</v>
      </c>
      <c r="L47" s="510">
        <v>0</v>
      </c>
      <c r="M47" s="510">
        <f t="shared" ref="M47:M49" si="50">G47*$G$44</f>
        <v>4</v>
      </c>
      <c r="N47" s="510">
        <f t="shared" ref="N47:N49" si="51">SUM(I47:M47)</f>
        <v>9</v>
      </c>
      <c r="O47" s="528">
        <f t="shared" ref="O47:O49" si="52">N47/10</f>
        <v>0.9</v>
      </c>
      <c r="P47" s="493">
        <v>3</v>
      </c>
      <c r="Q47" s="493">
        <v>5</v>
      </c>
      <c r="R47" s="493">
        <v>46</v>
      </c>
      <c r="S47" s="493">
        <v>20</v>
      </c>
      <c r="T47" s="493">
        <v>43</v>
      </c>
      <c r="U47" s="514">
        <f t="shared" si="8"/>
        <v>117</v>
      </c>
      <c r="V47" s="514">
        <f>P47*P44</f>
        <v>6</v>
      </c>
      <c r="W47" s="514">
        <f t="shared" ref="W47:Z47" si="53">Q47*Q44</f>
        <v>5</v>
      </c>
      <c r="X47" s="514">
        <f t="shared" si="53"/>
        <v>230</v>
      </c>
      <c r="Y47" s="514">
        <f t="shared" si="53"/>
        <v>60</v>
      </c>
      <c r="Z47" s="514">
        <f t="shared" si="53"/>
        <v>172</v>
      </c>
      <c r="AA47" s="514">
        <f t="shared" ref="AA47:AA49" si="54">SUM(V47:Z47)</f>
        <v>473</v>
      </c>
      <c r="AB47" s="528">
        <f t="shared" ref="AB47:AB49" si="55">AA47/(U47*5)</f>
        <v>0.80854700854700856</v>
      </c>
      <c r="AC47" s="514">
        <f t="shared" si="16"/>
        <v>119</v>
      </c>
      <c r="AD47" s="514">
        <f t="shared" si="17"/>
        <v>482</v>
      </c>
      <c r="AE47" s="518">
        <f t="shared" si="20"/>
        <v>0.81008403361344539</v>
      </c>
      <c r="AF47" s="543"/>
      <c r="AG47" s="3"/>
      <c r="AH47" s="3"/>
      <c r="AI47" s="3"/>
      <c r="AJ47" s="3"/>
      <c r="AK47" s="3"/>
      <c r="AL47" s="3"/>
      <c r="AM47" s="3"/>
      <c r="AN47" s="3"/>
      <c r="AO47" s="3"/>
      <c r="AP47" s="3"/>
      <c r="AQ47" s="3"/>
      <c r="AR47" s="3"/>
      <c r="AS47" s="3"/>
      <c r="AT47" s="3"/>
      <c r="AU47" s="3"/>
      <c r="AV47" s="3"/>
      <c r="AW47" s="3"/>
      <c r="AX47" s="3"/>
      <c r="AY47" s="3"/>
      <c r="AZ47" s="3"/>
      <c r="BA47" s="3"/>
      <c r="BB47" s="3"/>
    </row>
    <row r="48" spans="1:539" s="490" customFormat="1" ht="31.5" customHeight="1" x14ac:dyDescent="0.25">
      <c r="A48" s="624"/>
      <c r="B48" s="527" t="s">
        <v>105</v>
      </c>
      <c r="C48" s="437">
        <v>0</v>
      </c>
      <c r="D48" s="437">
        <v>0</v>
      </c>
      <c r="E48" s="437">
        <v>1</v>
      </c>
      <c r="F48" s="437">
        <v>0</v>
      </c>
      <c r="G48" s="437">
        <v>1</v>
      </c>
      <c r="H48" s="510">
        <f t="shared" si="0"/>
        <v>2</v>
      </c>
      <c r="I48" s="510">
        <v>0</v>
      </c>
      <c r="J48" s="510">
        <v>0</v>
      </c>
      <c r="K48" s="510">
        <f t="shared" si="49"/>
        <v>5</v>
      </c>
      <c r="L48" s="510">
        <v>0</v>
      </c>
      <c r="M48" s="510">
        <f t="shared" si="50"/>
        <v>4</v>
      </c>
      <c r="N48" s="510">
        <f t="shared" si="51"/>
        <v>9</v>
      </c>
      <c r="O48" s="528">
        <f t="shared" si="52"/>
        <v>0.9</v>
      </c>
      <c r="P48" s="493">
        <v>4</v>
      </c>
      <c r="Q48" s="493">
        <v>5</v>
      </c>
      <c r="R48" s="493">
        <v>49</v>
      </c>
      <c r="S48" s="493">
        <v>17</v>
      </c>
      <c r="T48" s="493">
        <v>42</v>
      </c>
      <c r="U48" s="514">
        <f t="shared" si="8"/>
        <v>117</v>
      </c>
      <c r="V48" s="514">
        <f>P48*P44</f>
        <v>8</v>
      </c>
      <c r="W48" s="514">
        <f t="shared" ref="W48:Z48" si="56">Q48*Q44</f>
        <v>5</v>
      </c>
      <c r="X48" s="514">
        <f t="shared" si="56"/>
        <v>245</v>
      </c>
      <c r="Y48" s="514">
        <f t="shared" si="56"/>
        <v>51</v>
      </c>
      <c r="Z48" s="514">
        <f t="shared" si="56"/>
        <v>168</v>
      </c>
      <c r="AA48" s="514">
        <f t="shared" si="54"/>
        <v>477</v>
      </c>
      <c r="AB48" s="528">
        <f t="shared" si="55"/>
        <v>0.81538461538461537</v>
      </c>
      <c r="AC48" s="514">
        <f t="shared" si="16"/>
        <v>119</v>
      </c>
      <c r="AD48" s="514">
        <f t="shared" si="17"/>
        <v>486</v>
      </c>
      <c r="AE48" s="518">
        <f t="shared" si="20"/>
        <v>0.81680672268907561</v>
      </c>
      <c r="AF48" s="543"/>
      <c r="AG48" s="3"/>
      <c r="AH48" s="3"/>
      <c r="AI48" s="3"/>
      <c r="AJ48" s="3"/>
      <c r="AK48" s="3"/>
      <c r="AL48" s="3"/>
      <c r="AM48" s="3"/>
      <c r="AN48" s="3"/>
      <c r="AO48" s="3"/>
      <c r="AP48" s="3"/>
      <c r="AQ48" s="3"/>
      <c r="AR48" s="3"/>
      <c r="AS48" s="3"/>
      <c r="AT48" s="3"/>
      <c r="AU48" s="3"/>
      <c r="AV48" s="3"/>
      <c r="AW48" s="3"/>
      <c r="AX48" s="3"/>
      <c r="AY48" s="3"/>
      <c r="AZ48" s="3"/>
      <c r="BA48" s="3"/>
      <c r="BB48" s="3"/>
    </row>
    <row r="49" spans="1:54" s="490" customFormat="1" ht="159.75" customHeight="1" thickBot="1" x14ac:dyDescent="0.3">
      <c r="A49" s="625"/>
      <c r="B49" s="548" t="s">
        <v>106</v>
      </c>
      <c r="C49" s="506">
        <v>0</v>
      </c>
      <c r="D49" s="506">
        <v>0</v>
      </c>
      <c r="E49" s="506">
        <v>1</v>
      </c>
      <c r="F49" s="506">
        <v>0</v>
      </c>
      <c r="G49" s="506">
        <v>1</v>
      </c>
      <c r="H49" s="512">
        <f t="shared" si="0"/>
        <v>2</v>
      </c>
      <c r="I49" s="512">
        <v>0</v>
      </c>
      <c r="J49" s="512">
        <v>0</v>
      </c>
      <c r="K49" s="512">
        <f t="shared" si="49"/>
        <v>5</v>
      </c>
      <c r="L49" s="512">
        <v>0</v>
      </c>
      <c r="M49" s="512">
        <f t="shared" si="50"/>
        <v>4</v>
      </c>
      <c r="N49" s="512">
        <f t="shared" si="51"/>
        <v>9</v>
      </c>
      <c r="O49" s="549">
        <f t="shared" si="52"/>
        <v>0.9</v>
      </c>
      <c r="P49" s="229">
        <v>5</v>
      </c>
      <c r="Q49" s="229">
        <v>8</v>
      </c>
      <c r="R49" s="229">
        <v>45</v>
      </c>
      <c r="S49" s="229">
        <v>21</v>
      </c>
      <c r="T49" s="229">
        <v>38</v>
      </c>
      <c r="U49" s="450">
        <f t="shared" si="8"/>
        <v>117</v>
      </c>
      <c r="V49" s="450">
        <f>P49*P44</f>
        <v>10</v>
      </c>
      <c r="W49" s="450">
        <f t="shared" ref="W49:Z49" si="57">Q49*Q44</f>
        <v>8</v>
      </c>
      <c r="X49" s="450">
        <f t="shared" si="57"/>
        <v>225</v>
      </c>
      <c r="Y49" s="450">
        <f t="shared" si="57"/>
        <v>63</v>
      </c>
      <c r="Z49" s="450">
        <f t="shared" si="57"/>
        <v>152</v>
      </c>
      <c r="AA49" s="450">
        <f t="shared" si="54"/>
        <v>458</v>
      </c>
      <c r="AB49" s="549">
        <f t="shared" si="55"/>
        <v>0.7829059829059829</v>
      </c>
      <c r="AC49" s="450">
        <f t="shared" si="16"/>
        <v>119</v>
      </c>
      <c r="AD49" s="450">
        <f t="shared" si="17"/>
        <v>467</v>
      </c>
      <c r="AE49" s="562">
        <f t="shared" si="20"/>
        <v>0.78487394957983192</v>
      </c>
      <c r="AF49" s="544" t="s">
        <v>311</v>
      </c>
      <c r="AG49" s="3"/>
      <c r="AH49" s="3"/>
      <c r="AI49" s="3"/>
      <c r="AJ49" s="3"/>
      <c r="AK49" s="3"/>
      <c r="AL49" s="3"/>
      <c r="AM49" s="3"/>
      <c r="AN49" s="3"/>
      <c r="AO49" s="3"/>
      <c r="AP49" s="3"/>
      <c r="AQ49" s="3"/>
      <c r="AR49" s="3"/>
      <c r="AS49" s="3"/>
      <c r="AT49" s="3"/>
      <c r="AU49" s="3"/>
      <c r="AV49" s="3"/>
      <c r="AW49" s="3"/>
      <c r="AX49" s="3"/>
      <c r="AY49" s="3"/>
      <c r="AZ49" s="3"/>
      <c r="BA49" s="3"/>
      <c r="BB49" s="3"/>
    </row>
    <row r="50" spans="1:54" s="490" customFormat="1" ht="31.5" hidden="1" customHeight="1" thickBot="1" x14ac:dyDescent="0.3">
      <c r="A50" s="572"/>
      <c r="B50" s="564"/>
      <c r="C50" s="504">
        <v>4</v>
      </c>
      <c r="D50" s="504">
        <v>2</v>
      </c>
      <c r="E50" s="504">
        <v>3</v>
      </c>
      <c r="F50" s="504">
        <v>5</v>
      </c>
      <c r="G50" s="504">
        <v>1</v>
      </c>
      <c r="H50" s="504"/>
      <c r="I50" s="504"/>
      <c r="J50" s="504"/>
      <c r="K50" s="504"/>
      <c r="L50" s="504"/>
      <c r="M50" s="504"/>
      <c r="N50" s="504"/>
      <c r="O50" s="565"/>
      <c r="P50" s="505">
        <v>4</v>
      </c>
      <c r="Q50" s="505">
        <v>2</v>
      </c>
      <c r="R50" s="505">
        <v>3</v>
      </c>
      <c r="S50" s="505">
        <v>5</v>
      </c>
      <c r="T50" s="505">
        <v>1</v>
      </c>
      <c r="U50" s="505"/>
      <c r="V50" s="505"/>
      <c r="W50" s="505"/>
      <c r="X50" s="505"/>
      <c r="Y50" s="505"/>
      <c r="Z50" s="505"/>
      <c r="AA50" s="505"/>
      <c r="AB50" s="565"/>
      <c r="AC50" s="515"/>
      <c r="AD50" s="515"/>
      <c r="AE50" s="558"/>
      <c r="AF50" s="541"/>
      <c r="AG50" s="3"/>
      <c r="AH50" s="3"/>
      <c r="AI50" s="3"/>
      <c r="AJ50" s="3"/>
      <c r="AK50" s="3"/>
      <c r="AL50" s="3"/>
      <c r="AM50" s="3"/>
      <c r="AN50" s="3"/>
      <c r="AO50" s="3"/>
      <c r="AP50" s="3"/>
      <c r="AQ50" s="3"/>
      <c r="AR50" s="3"/>
      <c r="AS50" s="3"/>
      <c r="AT50" s="3"/>
      <c r="AU50" s="3"/>
      <c r="AV50" s="3"/>
      <c r="AW50" s="3"/>
      <c r="AX50" s="3"/>
      <c r="AY50" s="3"/>
      <c r="AZ50" s="3"/>
      <c r="BA50" s="3"/>
      <c r="BB50" s="3"/>
    </row>
    <row r="51" spans="1:54" s="490" customFormat="1" ht="111" hidden="1" customHeight="1" thickBot="1" x14ac:dyDescent="0.3">
      <c r="A51" s="574"/>
      <c r="B51" s="567"/>
      <c r="C51" s="550" t="s">
        <v>91</v>
      </c>
      <c r="D51" s="550" t="s">
        <v>93</v>
      </c>
      <c r="E51" s="550" t="s">
        <v>92</v>
      </c>
      <c r="F51" s="550" t="s">
        <v>90</v>
      </c>
      <c r="G51" s="550" t="s">
        <v>94</v>
      </c>
      <c r="H51" s="569">
        <f>H52*5</f>
        <v>190</v>
      </c>
      <c r="I51" s="550" t="s">
        <v>91</v>
      </c>
      <c r="J51" s="550" t="s">
        <v>93</v>
      </c>
      <c r="K51" s="550" t="s">
        <v>92</v>
      </c>
      <c r="L51" s="550" t="s">
        <v>90</v>
      </c>
      <c r="M51" s="550" t="s">
        <v>94</v>
      </c>
      <c r="N51" s="569"/>
      <c r="O51" s="570"/>
      <c r="P51" s="551" t="s">
        <v>91</v>
      </c>
      <c r="Q51" s="551" t="s">
        <v>93</v>
      </c>
      <c r="R51" s="551" t="s">
        <v>92</v>
      </c>
      <c r="S51" s="551" t="s">
        <v>90</v>
      </c>
      <c r="T51" s="551" t="s">
        <v>94</v>
      </c>
      <c r="U51" s="503"/>
      <c r="V51" s="503"/>
      <c r="W51" s="503"/>
      <c r="X51" s="503"/>
      <c r="Y51" s="503"/>
      <c r="Z51" s="503"/>
      <c r="AA51" s="503"/>
      <c r="AB51" s="570"/>
      <c r="AC51" s="516"/>
      <c r="AD51" s="516"/>
      <c r="AE51" s="571"/>
      <c r="AF51" s="552"/>
      <c r="AG51" s="3"/>
      <c r="AH51" s="3"/>
      <c r="AI51" s="3"/>
      <c r="AJ51" s="3"/>
      <c r="AK51" s="3"/>
      <c r="AL51" s="3"/>
      <c r="AM51" s="3"/>
      <c r="AN51" s="3"/>
      <c r="AO51" s="3"/>
      <c r="AP51" s="3"/>
      <c r="AQ51" s="3"/>
      <c r="AR51" s="3"/>
      <c r="AS51" s="3"/>
      <c r="AT51" s="3"/>
      <c r="AU51" s="3"/>
      <c r="AV51" s="3"/>
      <c r="AW51" s="3"/>
      <c r="AX51" s="3"/>
      <c r="AY51" s="3"/>
      <c r="AZ51" s="3"/>
      <c r="BA51" s="3"/>
      <c r="BB51" s="3"/>
    </row>
    <row r="52" spans="1:54" s="490" customFormat="1" ht="54" customHeight="1" x14ac:dyDescent="0.25">
      <c r="A52" s="623" t="s">
        <v>247</v>
      </c>
      <c r="B52" s="559" t="s">
        <v>145</v>
      </c>
      <c r="C52" s="445">
        <v>15</v>
      </c>
      <c r="D52" s="445">
        <v>0</v>
      </c>
      <c r="E52" s="445">
        <v>9</v>
      </c>
      <c r="F52" s="445">
        <v>14</v>
      </c>
      <c r="G52" s="445">
        <v>0</v>
      </c>
      <c r="H52" s="511">
        <f t="shared" si="0"/>
        <v>38</v>
      </c>
      <c r="I52" s="511">
        <f>C52*$C$50</f>
        <v>60</v>
      </c>
      <c r="J52" s="511">
        <f>D52*$D$50</f>
        <v>0</v>
      </c>
      <c r="K52" s="511">
        <f>E52*$E$50</f>
        <v>27</v>
      </c>
      <c r="L52" s="511">
        <f>F52*$F$50</f>
        <v>70</v>
      </c>
      <c r="M52" s="511">
        <f>G52*$F$50</f>
        <v>0</v>
      </c>
      <c r="N52" s="511">
        <f>SUM(I52:M52)</f>
        <v>157</v>
      </c>
      <c r="O52" s="560">
        <f>N52/$H$51</f>
        <v>0.82631578947368423</v>
      </c>
      <c r="P52" s="495">
        <v>190</v>
      </c>
      <c r="Q52" s="495">
        <v>11</v>
      </c>
      <c r="R52" s="495">
        <v>70</v>
      </c>
      <c r="S52" s="495">
        <v>112</v>
      </c>
      <c r="T52" s="495">
        <v>6</v>
      </c>
      <c r="U52" s="438">
        <f t="shared" si="8"/>
        <v>389</v>
      </c>
      <c r="V52" s="438">
        <f>P52*P50</f>
        <v>760</v>
      </c>
      <c r="W52" s="438">
        <f t="shared" ref="W52:Z52" si="58">Q52*Q50</f>
        <v>22</v>
      </c>
      <c r="X52" s="438">
        <f t="shared" si="58"/>
        <v>210</v>
      </c>
      <c r="Y52" s="438">
        <f t="shared" si="58"/>
        <v>560</v>
      </c>
      <c r="Z52" s="438">
        <f t="shared" si="58"/>
        <v>6</v>
      </c>
      <c r="AA52" s="438">
        <f>SUM(V52:Z52)</f>
        <v>1558</v>
      </c>
      <c r="AB52" s="560">
        <f>AA52/($U$52*5)</f>
        <v>0.80102827763496143</v>
      </c>
      <c r="AC52" s="438">
        <f t="shared" si="16"/>
        <v>427</v>
      </c>
      <c r="AD52" s="438">
        <f t="shared" si="17"/>
        <v>1715</v>
      </c>
      <c r="AE52" s="561">
        <f t="shared" si="20"/>
        <v>0.80327868852459017</v>
      </c>
      <c r="AF52" s="542"/>
      <c r="AG52" s="3"/>
      <c r="AH52" s="3"/>
      <c r="AI52" s="3"/>
      <c r="AJ52" s="3"/>
      <c r="AK52" s="3"/>
      <c r="AL52" s="3"/>
      <c r="AM52" s="3"/>
      <c r="AN52" s="3"/>
      <c r="AO52" s="3"/>
      <c r="AP52" s="3"/>
      <c r="AQ52" s="3"/>
      <c r="AR52" s="3"/>
      <c r="AS52" s="3"/>
      <c r="AT52" s="3"/>
      <c r="AU52" s="3"/>
      <c r="AV52" s="3"/>
      <c r="AW52" s="3"/>
      <c r="AX52" s="3"/>
      <c r="AY52" s="3"/>
      <c r="AZ52" s="3"/>
      <c r="BA52" s="3"/>
      <c r="BB52" s="3"/>
    </row>
    <row r="53" spans="1:54" s="490" customFormat="1" ht="106.5" customHeight="1" x14ac:dyDescent="0.25">
      <c r="A53" s="624"/>
      <c r="B53" s="553" t="s">
        <v>146</v>
      </c>
      <c r="C53" s="437">
        <v>15</v>
      </c>
      <c r="D53" s="437">
        <v>0</v>
      </c>
      <c r="E53" s="437">
        <v>10</v>
      </c>
      <c r="F53" s="437">
        <v>13</v>
      </c>
      <c r="G53" s="437">
        <v>0</v>
      </c>
      <c r="H53" s="510">
        <f t="shared" si="0"/>
        <v>38</v>
      </c>
      <c r="I53" s="510">
        <f t="shared" ref="I53:I57" si="59">C53*$C$50</f>
        <v>60</v>
      </c>
      <c r="J53" s="510">
        <f t="shared" ref="J53:J57" si="60">D53*$D$50</f>
        <v>0</v>
      </c>
      <c r="K53" s="510">
        <f t="shared" ref="K53:K57" si="61">E53*$E$50</f>
        <v>30</v>
      </c>
      <c r="L53" s="510">
        <f t="shared" ref="L53:M57" si="62">F53*$F$50</f>
        <v>65</v>
      </c>
      <c r="M53" s="510">
        <f t="shared" si="62"/>
        <v>0</v>
      </c>
      <c r="N53" s="510">
        <f t="shared" ref="N53:N57" si="63">SUM(I53:M53)</f>
        <v>155</v>
      </c>
      <c r="O53" s="528">
        <f t="shared" ref="O53:O57" si="64">N53/$H$51</f>
        <v>0.81578947368421051</v>
      </c>
      <c r="P53" s="493">
        <v>197</v>
      </c>
      <c r="Q53" s="493">
        <v>11</v>
      </c>
      <c r="R53" s="493">
        <v>89</v>
      </c>
      <c r="S53" s="493">
        <v>88</v>
      </c>
      <c r="T53" s="493">
        <v>4</v>
      </c>
      <c r="U53" s="514">
        <f t="shared" si="8"/>
        <v>389</v>
      </c>
      <c r="V53" s="514">
        <f>P53*P50</f>
        <v>788</v>
      </c>
      <c r="W53" s="514">
        <f t="shared" ref="W53:Z53" si="65">Q53*Q50</f>
        <v>22</v>
      </c>
      <c r="X53" s="514">
        <f t="shared" si="65"/>
        <v>267</v>
      </c>
      <c r="Y53" s="514">
        <f t="shared" si="65"/>
        <v>440</v>
      </c>
      <c r="Z53" s="514">
        <f t="shared" si="65"/>
        <v>4</v>
      </c>
      <c r="AA53" s="514">
        <f t="shared" ref="AA53:AA57" si="66">SUM(V53:Z53)</f>
        <v>1521</v>
      </c>
      <c r="AB53" s="528">
        <f t="shared" ref="AB53:AB57" si="67">AA53/($U$52*5)</f>
        <v>0.78200514138817478</v>
      </c>
      <c r="AC53" s="514">
        <f t="shared" si="16"/>
        <v>427</v>
      </c>
      <c r="AD53" s="514">
        <f t="shared" si="17"/>
        <v>1676</v>
      </c>
      <c r="AE53" s="518">
        <f t="shared" si="20"/>
        <v>0.7850117096018735</v>
      </c>
      <c r="AF53" s="578" t="s">
        <v>314</v>
      </c>
      <c r="AG53" s="3"/>
      <c r="AH53" s="3"/>
      <c r="AI53" s="3"/>
      <c r="AJ53" s="3"/>
      <c r="AK53" s="3"/>
      <c r="AL53" s="3"/>
      <c r="AM53" s="3"/>
      <c r="AN53" s="3"/>
      <c r="AO53" s="3"/>
      <c r="AP53" s="3"/>
      <c r="AQ53" s="3"/>
      <c r="AR53" s="3"/>
      <c r="AS53" s="3"/>
      <c r="AT53" s="3"/>
      <c r="AU53" s="3"/>
      <c r="AV53" s="3"/>
      <c r="AW53" s="3"/>
      <c r="AX53" s="3"/>
      <c r="AY53" s="3"/>
      <c r="AZ53" s="3"/>
      <c r="BA53" s="3"/>
      <c r="BB53" s="3"/>
    </row>
    <row r="54" spans="1:54" s="490" customFormat="1" ht="31.5" customHeight="1" x14ac:dyDescent="0.25">
      <c r="A54" s="624"/>
      <c r="B54" s="527" t="s">
        <v>147</v>
      </c>
      <c r="C54" s="437">
        <v>19</v>
      </c>
      <c r="D54" s="437">
        <v>0</v>
      </c>
      <c r="E54" s="437">
        <v>9</v>
      </c>
      <c r="F54" s="437">
        <v>10</v>
      </c>
      <c r="G54" s="437">
        <v>0</v>
      </c>
      <c r="H54" s="510">
        <f t="shared" si="0"/>
        <v>38</v>
      </c>
      <c r="I54" s="510">
        <f t="shared" si="59"/>
        <v>76</v>
      </c>
      <c r="J54" s="510">
        <f t="shared" si="60"/>
        <v>0</v>
      </c>
      <c r="K54" s="510">
        <f t="shared" si="61"/>
        <v>27</v>
      </c>
      <c r="L54" s="510">
        <f t="shared" si="62"/>
        <v>50</v>
      </c>
      <c r="M54" s="510">
        <f t="shared" si="62"/>
        <v>0</v>
      </c>
      <c r="N54" s="510">
        <f t="shared" si="63"/>
        <v>153</v>
      </c>
      <c r="O54" s="528">
        <f t="shared" si="64"/>
        <v>0.80526315789473679</v>
      </c>
      <c r="P54" s="493">
        <v>182</v>
      </c>
      <c r="Q54" s="493">
        <v>12</v>
      </c>
      <c r="R54" s="493">
        <v>93</v>
      </c>
      <c r="S54" s="493">
        <v>96</v>
      </c>
      <c r="T54" s="493">
        <v>6</v>
      </c>
      <c r="U54" s="514">
        <f t="shared" si="8"/>
        <v>389</v>
      </c>
      <c r="V54" s="514">
        <f>P54*P50</f>
        <v>728</v>
      </c>
      <c r="W54" s="514">
        <f t="shared" ref="W54:Z54" si="68">Q54*Q50</f>
        <v>24</v>
      </c>
      <c r="X54" s="514">
        <f t="shared" si="68"/>
        <v>279</v>
      </c>
      <c r="Y54" s="514">
        <f t="shared" si="68"/>
        <v>480</v>
      </c>
      <c r="Z54" s="514">
        <f t="shared" si="68"/>
        <v>6</v>
      </c>
      <c r="AA54" s="514">
        <f t="shared" si="66"/>
        <v>1517</v>
      </c>
      <c r="AB54" s="528">
        <f t="shared" si="67"/>
        <v>0.77994858611825191</v>
      </c>
      <c r="AC54" s="514">
        <f t="shared" si="16"/>
        <v>427</v>
      </c>
      <c r="AD54" s="514">
        <f t="shared" si="17"/>
        <v>1670</v>
      </c>
      <c r="AE54" s="518">
        <f t="shared" si="20"/>
        <v>0.7822014051522248</v>
      </c>
      <c r="AF54" s="627" t="s">
        <v>315</v>
      </c>
      <c r="AG54" s="3"/>
      <c r="AH54" s="3"/>
      <c r="AI54" s="3"/>
      <c r="AJ54" s="3"/>
      <c r="AK54" s="3"/>
      <c r="AL54" s="3"/>
      <c r="AM54" s="3"/>
      <c r="AN54" s="3"/>
      <c r="AO54" s="3"/>
      <c r="AP54" s="3"/>
      <c r="AQ54" s="3"/>
      <c r="AR54" s="3"/>
      <c r="AS54" s="3"/>
      <c r="AT54" s="3"/>
      <c r="AU54" s="3"/>
      <c r="AV54" s="3"/>
      <c r="AW54" s="3"/>
      <c r="AX54" s="3"/>
      <c r="AY54" s="3"/>
      <c r="AZ54" s="3"/>
      <c r="BA54" s="3"/>
      <c r="BB54" s="3"/>
    </row>
    <row r="55" spans="1:54" s="490" customFormat="1" ht="80.25" customHeight="1" x14ac:dyDescent="0.25">
      <c r="A55" s="624"/>
      <c r="B55" s="553" t="s">
        <v>148</v>
      </c>
      <c r="C55" s="437">
        <v>15</v>
      </c>
      <c r="D55" s="437">
        <v>0</v>
      </c>
      <c r="E55" s="437">
        <v>12</v>
      </c>
      <c r="F55" s="437">
        <v>11</v>
      </c>
      <c r="G55" s="437">
        <v>0</v>
      </c>
      <c r="H55" s="510">
        <f t="shared" si="0"/>
        <v>38</v>
      </c>
      <c r="I55" s="510">
        <f t="shared" si="59"/>
        <v>60</v>
      </c>
      <c r="J55" s="510">
        <f t="shared" si="60"/>
        <v>0</v>
      </c>
      <c r="K55" s="510">
        <f t="shared" si="61"/>
        <v>36</v>
      </c>
      <c r="L55" s="510">
        <f t="shared" si="62"/>
        <v>55</v>
      </c>
      <c r="M55" s="510">
        <f t="shared" si="62"/>
        <v>0</v>
      </c>
      <c r="N55" s="510">
        <f t="shared" si="63"/>
        <v>151</v>
      </c>
      <c r="O55" s="528">
        <f t="shared" si="64"/>
        <v>0.79473684210526319</v>
      </c>
      <c r="P55" s="493">
        <v>185</v>
      </c>
      <c r="Q55" s="493">
        <v>5</v>
      </c>
      <c r="R55" s="493">
        <v>102</v>
      </c>
      <c r="S55" s="493">
        <v>92</v>
      </c>
      <c r="T55" s="493">
        <v>5</v>
      </c>
      <c r="U55" s="514">
        <f t="shared" si="8"/>
        <v>389</v>
      </c>
      <c r="V55" s="514">
        <f>P55*P50</f>
        <v>740</v>
      </c>
      <c r="W55" s="514">
        <f t="shared" ref="W55:Z55" si="69">Q55*Q50</f>
        <v>10</v>
      </c>
      <c r="X55" s="514">
        <f t="shared" si="69"/>
        <v>306</v>
      </c>
      <c r="Y55" s="514">
        <f t="shared" si="69"/>
        <v>460</v>
      </c>
      <c r="Z55" s="514">
        <f t="shared" si="69"/>
        <v>5</v>
      </c>
      <c r="AA55" s="514">
        <f t="shared" si="66"/>
        <v>1521</v>
      </c>
      <c r="AB55" s="528">
        <f t="shared" si="67"/>
        <v>0.78200514138817478</v>
      </c>
      <c r="AC55" s="514">
        <f t="shared" si="16"/>
        <v>427</v>
      </c>
      <c r="AD55" s="514">
        <f t="shared" si="17"/>
        <v>1672</v>
      </c>
      <c r="AE55" s="518">
        <f t="shared" si="20"/>
        <v>0.78313817330210778</v>
      </c>
      <c r="AF55" s="627"/>
      <c r="AG55" s="3"/>
      <c r="AH55" s="3"/>
      <c r="AI55" s="3"/>
      <c r="AJ55" s="3"/>
      <c r="AK55" s="3"/>
      <c r="AL55" s="3"/>
      <c r="AM55" s="3"/>
      <c r="AN55" s="3"/>
      <c r="AO55" s="3"/>
      <c r="AP55" s="3"/>
      <c r="AQ55" s="3"/>
      <c r="AR55" s="3"/>
      <c r="AS55" s="3"/>
      <c r="AT55" s="3"/>
      <c r="AU55" s="3"/>
      <c r="AV55" s="3"/>
      <c r="AW55" s="3"/>
      <c r="AX55" s="3"/>
      <c r="AY55" s="3"/>
      <c r="AZ55" s="3"/>
      <c r="BA55" s="3"/>
      <c r="BB55" s="3"/>
    </row>
    <row r="56" spans="1:54" s="490" customFormat="1" ht="76.5" customHeight="1" x14ac:dyDescent="0.25">
      <c r="A56" s="624"/>
      <c r="B56" s="527" t="s">
        <v>149</v>
      </c>
      <c r="C56" s="437">
        <v>17</v>
      </c>
      <c r="D56" s="437">
        <v>0</v>
      </c>
      <c r="E56" s="437">
        <v>9</v>
      </c>
      <c r="F56" s="437">
        <v>12</v>
      </c>
      <c r="G56" s="437">
        <v>0</v>
      </c>
      <c r="H56" s="510">
        <f t="shared" si="0"/>
        <v>38</v>
      </c>
      <c r="I56" s="510">
        <f t="shared" si="59"/>
        <v>68</v>
      </c>
      <c r="J56" s="510">
        <f t="shared" si="60"/>
        <v>0</v>
      </c>
      <c r="K56" s="510">
        <f t="shared" si="61"/>
        <v>27</v>
      </c>
      <c r="L56" s="510">
        <f t="shared" si="62"/>
        <v>60</v>
      </c>
      <c r="M56" s="510">
        <f t="shared" si="62"/>
        <v>0</v>
      </c>
      <c r="N56" s="510">
        <f t="shared" si="63"/>
        <v>155</v>
      </c>
      <c r="O56" s="528">
        <f t="shared" si="64"/>
        <v>0.81578947368421051</v>
      </c>
      <c r="P56" s="493">
        <v>180</v>
      </c>
      <c r="Q56" s="493">
        <v>19</v>
      </c>
      <c r="R56" s="493">
        <v>103</v>
      </c>
      <c r="S56" s="493">
        <v>81</v>
      </c>
      <c r="T56" s="493">
        <v>6</v>
      </c>
      <c r="U56" s="514">
        <f t="shared" si="8"/>
        <v>389</v>
      </c>
      <c r="V56" s="514">
        <f>P56*P50</f>
        <v>720</v>
      </c>
      <c r="W56" s="514">
        <f t="shared" ref="W56:Z56" si="70">Q56*Q50</f>
        <v>38</v>
      </c>
      <c r="X56" s="514">
        <f t="shared" si="70"/>
        <v>309</v>
      </c>
      <c r="Y56" s="514">
        <f t="shared" si="70"/>
        <v>405</v>
      </c>
      <c r="Z56" s="514">
        <f t="shared" si="70"/>
        <v>6</v>
      </c>
      <c r="AA56" s="514">
        <f t="shared" si="66"/>
        <v>1478</v>
      </c>
      <c r="AB56" s="528">
        <f t="shared" si="67"/>
        <v>0.75989717223650388</v>
      </c>
      <c r="AC56" s="514">
        <f t="shared" si="16"/>
        <v>427</v>
      </c>
      <c r="AD56" s="514">
        <f t="shared" si="17"/>
        <v>1633</v>
      </c>
      <c r="AE56" s="518">
        <f t="shared" si="20"/>
        <v>0.76487119437939111</v>
      </c>
      <c r="AF56" s="627" t="s">
        <v>316</v>
      </c>
      <c r="AG56" s="3"/>
      <c r="AH56" s="3"/>
      <c r="AI56" s="3"/>
      <c r="AJ56" s="3"/>
      <c r="AK56" s="3"/>
      <c r="AL56" s="3"/>
      <c r="AM56" s="3"/>
      <c r="AN56" s="3"/>
      <c r="AO56" s="3"/>
      <c r="AP56" s="3"/>
      <c r="AQ56" s="3"/>
      <c r="AR56" s="3"/>
      <c r="AS56" s="3"/>
      <c r="AT56" s="3"/>
      <c r="AU56" s="3"/>
      <c r="AV56" s="3"/>
      <c r="AW56" s="3"/>
      <c r="AX56" s="3"/>
      <c r="AY56" s="3"/>
      <c r="AZ56" s="3"/>
      <c r="BA56" s="3"/>
      <c r="BB56" s="3"/>
    </row>
    <row r="57" spans="1:54" s="490" customFormat="1" ht="46.5" customHeight="1" x14ac:dyDescent="0.25">
      <c r="A57" s="624"/>
      <c r="B57" s="527" t="s">
        <v>150</v>
      </c>
      <c r="C57" s="437">
        <v>16</v>
      </c>
      <c r="D57" s="437">
        <v>0</v>
      </c>
      <c r="E57" s="437">
        <v>9</v>
      </c>
      <c r="F57" s="437">
        <v>13</v>
      </c>
      <c r="G57" s="437">
        <v>0</v>
      </c>
      <c r="H57" s="510">
        <f t="shared" si="0"/>
        <v>38</v>
      </c>
      <c r="I57" s="510">
        <f t="shared" si="59"/>
        <v>64</v>
      </c>
      <c r="J57" s="510">
        <f t="shared" si="60"/>
        <v>0</v>
      </c>
      <c r="K57" s="510">
        <f t="shared" si="61"/>
        <v>27</v>
      </c>
      <c r="L57" s="510">
        <f t="shared" si="62"/>
        <v>65</v>
      </c>
      <c r="M57" s="510">
        <f t="shared" si="62"/>
        <v>0</v>
      </c>
      <c r="N57" s="510">
        <f t="shared" si="63"/>
        <v>156</v>
      </c>
      <c r="O57" s="528">
        <f t="shared" si="64"/>
        <v>0.82105263157894737</v>
      </c>
      <c r="P57" s="493">
        <v>163</v>
      </c>
      <c r="Q57" s="493">
        <v>23</v>
      </c>
      <c r="R57" s="493">
        <v>100</v>
      </c>
      <c r="S57" s="493">
        <v>95</v>
      </c>
      <c r="T57" s="493">
        <v>8</v>
      </c>
      <c r="U57" s="514">
        <f t="shared" si="8"/>
        <v>389</v>
      </c>
      <c r="V57" s="514">
        <f>P57*P50</f>
        <v>652</v>
      </c>
      <c r="W57" s="514">
        <f t="shared" ref="W57:Z57" si="71">Q57*Q50</f>
        <v>46</v>
      </c>
      <c r="X57" s="514">
        <f t="shared" si="71"/>
        <v>300</v>
      </c>
      <c r="Y57" s="514">
        <f t="shared" si="71"/>
        <v>475</v>
      </c>
      <c r="Z57" s="514">
        <f t="shared" si="71"/>
        <v>8</v>
      </c>
      <c r="AA57" s="514">
        <f t="shared" si="66"/>
        <v>1481</v>
      </c>
      <c r="AB57" s="528">
        <f t="shared" si="67"/>
        <v>0.76143958868894601</v>
      </c>
      <c r="AC57" s="514">
        <f t="shared" si="16"/>
        <v>427</v>
      </c>
      <c r="AD57" s="514">
        <f t="shared" si="17"/>
        <v>1637</v>
      </c>
      <c r="AE57" s="518">
        <f t="shared" si="20"/>
        <v>0.76674473067915694</v>
      </c>
      <c r="AF57" s="627"/>
      <c r="AG57" s="3"/>
      <c r="AH57" s="3"/>
      <c r="AI57" s="3"/>
      <c r="AJ57" s="3"/>
      <c r="AK57" s="3"/>
      <c r="AL57" s="3"/>
      <c r="AM57" s="3"/>
      <c r="AN57" s="3"/>
      <c r="AO57" s="3"/>
      <c r="AP57" s="3"/>
      <c r="AQ57" s="3"/>
      <c r="AR57" s="3"/>
      <c r="AS57" s="3"/>
      <c r="AT57" s="3"/>
      <c r="AU57" s="3"/>
      <c r="AV57" s="3"/>
      <c r="AW57" s="3"/>
      <c r="AX57" s="3"/>
      <c r="AY57" s="3"/>
      <c r="AZ57" s="3"/>
      <c r="BA57" s="3"/>
      <c r="BB57" s="3"/>
    </row>
    <row r="58" spans="1:54" s="494" customFormat="1" ht="31.5" hidden="1" customHeight="1" thickBot="1" x14ac:dyDescent="0.3">
      <c r="A58" s="624"/>
      <c r="B58" s="557"/>
      <c r="C58" s="447">
        <v>5</v>
      </c>
      <c r="D58" s="447">
        <v>4</v>
      </c>
      <c r="E58" s="447">
        <v>1</v>
      </c>
      <c r="F58" s="447">
        <v>2</v>
      </c>
      <c r="G58" s="447">
        <v>3</v>
      </c>
      <c r="H58" s="439"/>
      <c r="I58" s="439"/>
      <c r="J58" s="439"/>
      <c r="K58" s="439"/>
      <c r="L58" s="439"/>
      <c r="M58" s="439"/>
      <c r="N58" s="439"/>
      <c r="O58" s="555"/>
      <c r="P58" s="440">
        <v>5</v>
      </c>
      <c r="Q58" s="440">
        <v>4</v>
      </c>
      <c r="R58" s="440">
        <v>1</v>
      </c>
      <c r="S58" s="440">
        <v>2</v>
      </c>
      <c r="T58" s="440">
        <v>3</v>
      </c>
      <c r="U58" s="514"/>
      <c r="V58" s="440"/>
      <c r="W58" s="440"/>
      <c r="X58" s="440"/>
      <c r="Y58" s="440"/>
      <c r="Z58" s="440"/>
      <c r="AA58" s="440"/>
      <c r="AB58" s="555"/>
      <c r="AC58" s="514"/>
      <c r="AD58" s="514"/>
      <c r="AE58" s="518"/>
      <c r="AF58" s="627"/>
      <c r="AG58" s="446"/>
      <c r="AH58" s="446"/>
      <c r="AI58" s="446"/>
      <c r="AJ58" s="446"/>
      <c r="AK58" s="446"/>
      <c r="AL58" s="446"/>
      <c r="AM58" s="446"/>
      <c r="AN58" s="446"/>
      <c r="AO58" s="446"/>
      <c r="AP58" s="446"/>
      <c r="AQ58" s="446"/>
      <c r="AR58" s="446"/>
      <c r="AS58" s="446"/>
      <c r="AT58" s="446"/>
      <c r="AU58" s="446"/>
      <c r="AV58" s="446"/>
      <c r="AW58" s="446"/>
      <c r="AX58" s="446"/>
      <c r="AY58" s="446"/>
      <c r="AZ58" s="446"/>
      <c r="BA58" s="446"/>
      <c r="BB58" s="446"/>
    </row>
    <row r="59" spans="1:54" s="494" customFormat="1" ht="116.25" hidden="1" customHeight="1" thickBot="1" x14ac:dyDescent="0.3">
      <c r="A59" s="624"/>
      <c r="B59" s="557"/>
      <c r="C59" s="448" t="s">
        <v>115</v>
      </c>
      <c r="D59" s="449" t="s">
        <v>116</v>
      </c>
      <c r="E59" s="448" t="s">
        <v>119</v>
      </c>
      <c r="F59" s="449" t="s">
        <v>118</v>
      </c>
      <c r="G59" s="449" t="s">
        <v>117</v>
      </c>
      <c r="H59" s="439">
        <f>H60*5</f>
        <v>190</v>
      </c>
      <c r="I59" s="448" t="s">
        <v>115</v>
      </c>
      <c r="J59" s="449" t="s">
        <v>116</v>
      </c>
      <c r="K59" s="448" t="s">
        <v>119</v>
      </c>
      <c r="L59" s="449" t="s">
        <v>118</v>
      </c>
      <c r="M59" s="449" t="s">
        <v>117</v>
      </c>
      <c r="N59" s="439"/>
      <c r="O59" s="555"/>
      <c r="P59" s="444" t="s">
        <v>115</v>
      </c>
      <c r="Q59" s="449" t="s">
        <v>116</v>
      </c>
      <c r="R59" s="444" t="s">
        <v>119</v>
      </c>
      <c r="S59" s="449" t="s">
        <v>118</v>
      </c>
      <c r="T59" s="449" t="s">
        <v>117</v>
      </c>
      <c r="U59" s="440">
        <f t="shared" si="8"/>
        <v>0</v>
      </c>
      <c r="V59" s="440"/>
      <c r="W59" s="440"/>
      <c r="X59" s="440"/>
      <c r="Y59" s="440"/>
      <c r="Z59" s="440"/>
      <c r="AA59" s="440"/>
      <c r="AB59" s="555"/>
      <c r="AC59" s="514"/>
      <c r="AD59" s="514"/>
      <c r="AE59" s="518"/>
      <c r="AF59" s="627"/>
      <c r="AG59" s="446"/>
      <c r="AH59" s="446"/>
      <c r="AI59" s="446"/>
      <c r="AJ59" s="446"/>
      <c r="AK59" s="446"/>
      <c r="AL59" s="446"/>
      <c r="AM59" s="446"/>
      <c r="AN59" s="446"/>
      <c r="AO59" s="446"/>
      <c r="AP59" s="446"/>
      <c r="AQ59" s="446"/>
      <c r="AR59" s="446"/>
      <c r="AS59" s="446"/>
      <c r="AT59" s="446"/>
      <c r="AU59" s="446"/>
      <c r="AV59" s="446"/>
      <c r="AW59" s="446"/>
      <c r="AX59" s="446"/>
      <c r="AY59" s="446"/>
      <c r="AZ59" s="446"/>
      <c r="BA59" s="446"/>
      <c r="BB59" s="446"/>
    </row>
    <row r="60" spans="1:54" s="490" customFormat="1" ht="31.5" customHeight="1" x14ac:dyDescent="0.25">
      <c r="A60" s="624"/>
      <c r="B60" s="527" t="s">
        <v>151</v>
      </c>
      <c r="C60" s="437">
        <v>16</v>
      </c>
      <c r="D60" s="437">
        <v>0</v>
      </c>
      <c r="E60" s="437">
        <v>9</v>
      </c>
      <c r="F60" s="437">
        <v>13</v>
      </c>
      <c r="G60" s="437">
        <v>0</v>
      </c>
      <c r="H60" s="510">
        <f t="shared" si="0"/>
        <v>38</v>
      </c>
      <c r="I60" s="510">
        <f>C60*$C$58</f>
        <v>80</v>
      </c>
      <c r="J60" s="510">
        <f>D60*$D$58</f>
        <v>0</v>
      </c>
      <c r="K60" s="510">
        <f>E60*$E$58</f>
        <v>9</v>
      </c>
      <c r="L60" s="510">
        <f>F60*$F$58</f>
        <v>26</v>
      </c>
      <c r="M60" s="510">
        <f>G60*$G$58</f>
        <v>0</v>
      </c>
      <c r="N60" s="510">
        <f>SUM(I60:M60)</f>
        <v>115</v>
      </c>
      <c r="O60" s="528">
        <f>N60/$H$59</f>
        <v>0.60526315789473684</v>
      </c>
      <c r="P60" s="514">
        <v>167</v>
      </c>
      <c r="Q60" s="514">
        <v>70</v>
      </c>
      <c r="R60" s="514">
        <v>2</v>
      </c>
      <c r="S60" s="514">
        <v>11</v>
      </c>
      <c r="T60" s="514">
        <v>139</v>
      </c>
      <c r="U60" s="514">
        <f t="shared" si="8"/>
        <v>389</v>
      </c>
      <c r="V60" s="514">
        <f>P60*P58</f>
        <v>835</v>
      </c>
      <c r="W60" s="514">
        <f t="shared" ref="W60:Z60" si="72">Q60*Q58</f>
        <v>280</v>
      </c>
      <c r="X60" s="514">
        <f t="shared" si="72"/>
        <v>2</v>
      </c>
      <c r="Y60" s="514">
        <f t="shared" si="72"/>
        <v>22</v>
      </c>
      <c r="Z60" s="514">
        <f t="shared" si="72"/>
        <v>417</v>
      </c>
      <c r="AA60" s="514">
        <f>SUM(V60:Z60)</f>
        <v>1556</v>
      </c>
      <c r="AB60" s="528">
        <f>AA60/($U$60*5)</f>
        <v>0.8</v>
      </c>
      <c r="AC60" s="514">
        <f t="shared" si="16"/>
        <v>427</v>
      </c>
      <c r="AD60" s="514">
        <f t="shared" si="17"/>
        <v>1671</v>
      </c>
      <c r="AE60" s="518">
        <f t="shared" si="20"/>
        <v>0.78266978922716623</v>
      </c>
      <c r="AF60" s="627"/>
      <c r="AG60" s="3"/>
      <c r="AH60" s="3"/>
      <c r="AI60" s="3"/>
      <c r="AJ60" s="3"/>
      <c r="AK60" s="3"/>
      <c r="AL60" s="3"/>
      <c r="AM60" s="3"/>
      <c r="AN60" s="3"/>
      <c r="AO60" s="3"/>
      <c r="AP60" s="3"/>
      <c r="AQ60" s="3"/>
      <c r="AR60" s="3"/>
      <c r="AS60" s="3"/>
      <c r="AT60" s="3"/>
      <c r="AU60" s="3"/>
      <c r="AV60" s="3"/>
      <c r="AW60" s="3"/>
      <c r="AX60" s="3"/>
      <c r="AY60" s="3"/>
      <c r="AZ60" s="3"/>
      <c r="BA60" s="3"/>
      <c r="BB60" s="3"/>
    </row>
    <row r="61" spans="1:54" s="490" customFormat="1" ht="31.5" customHeight="1" x14ac:dyDescent="0.25">
      <c r="A61" s="624"/>
      <c r="B61" s="527" t="s">
        <v>152</v>
      </c>
      <c r="C61" s="437">
        <v>15</v>
      </c>
      <c r="D61" s="437">
        <v>11</v>
      </c>
      <c r="E61" s="437">
        <v>0</v>
      </c>
      <c r="F61" s="437">
        <v>0</v>
      </c>
      <c r="G61" s="437">
        <v>12</v>
      </c>
      <c r="H61" s="510">
        <f t="shared" si="0"/>
        <v>38</v>
      </c>
      <c r="I61" s="510">
        <f t="shared" ref="I61:I62" si="73">C61*$C$58</f>
        <v>75</v>
      </c>
      <c r="J61" s="510">
        <f t="shared" ref="J61:J62" si="74">D61*$D$58</f>
        <v>44</v>
      </c>
      <c r="K61" s="510">
        <f t="shared" ref="K61:K62" si="75">E61*$E$58</f>
        <v>0</v>
      </c>
      <c r="L61" s="510">
        <f t="shared" ref="L61:L62" si="76">F61*$F$58</f>
        <v>0</v>
      </c>
      <c r="M61" s="510">
        <f t="shared" ref="M61:M62" si="77">G61*$G$58</f>
        <v>36</v>
      </c>
      <c r="N61" s="510">
        <f t="shared" ref="N61:N62" si="78">SUM(I61:M61)</f>
        <v>155</v>
      </c>
      <c r="O61" s="528">
        <f t="shared" ref="O61:O62" si="79">N61/$H$59</f>
        <v>0.81578947368421051</v>
      </c>
      <c r="P61" s="514">
        <v>174</v>
      </c>
      <c r="Q61" s="514">
        <v>67</v>
      </c>
      <c r="R61" s="514">
        <v>4</v>
      </c>
      <c r="S61" s="514">
        <v>6</v>
      </c>
      <c r="T61" s="514">
        <v>138</v>
      </c>
      <c r="U61" s="514">
        <f t="shared" si="8"/>
        <v>389</v>
      </c>
      <c r="V61" s="514">
        <f>P61*P58</f>
        <v>870</v>
      </c>
      <c r="W61" s="514">
        <f t="shared" ref="W61:Z61" si="80">Q61*Q58</f>
        <v>268</v>
      </c>
      <c r="X61" s="514">
        <f t="shared" si="80"/>
        <v>4</v>
      </c>
      <c r="Y61" s="514">
        <f t="shared" si="80"/>
        <v>12</v>
      </c>
      <c r="Z61" s="514">
        <f t="shared" si="80"/>
        <v>414</v>
      </c>
      <c r="AA61" s="514">
        <f t="shared" ref="AA61:AA62" si="81">SUM(V61:Z61)</f>
        <v>1568</v>
      </c>
      <c r="AB61" s="528">
        <f t="shared" ref="AB61:AB62" si="82">AA61/($U$60*5)</f>
        <v>0.80616966580976868</v>
      </c>
      <c r="AC61" s="514">
        <f t="shared" si="16"/>
        <v>427</v>
      </c>
      <c r="AD61" s="514">
        <f t="shared" si="17"/>
        <v>1723</v>
      </c>
      <c r="AE61" s="518">
        <f t="shared" si="20"/>
        <v>0.80702576112412183</v>
      </c>
      <c r="AF61" s="543"/>
      <c r="AG61" s="3"/>
      <c r="AH61" s="3"/>
      <c r="AI61" s="3"/>
      <c r="AJ61" s="3"/>
      <c r="AK61" s="3"/>
      <c r="AL61" s="3"/>
      <c r="AM61" s="3"/>
      <c r="AN61" s="3"/>
      <c r="AO61" s="3"/>
      <c r="AP61" s="3"/>
      <c r="AQ61" s="3"/>
      <c r="AR61" s="3"/>
      <c r="AS61" s="3"/>
      <c r="AT61" s="3"/>
      <c r="AU61" s="3"/>
      <c r="AV61" s="3"/>
      <c r="AW61" s="3"/>
      <c r="AX61" s="3"/>
      <c r="AY61" s="3"/>
      <c r="AZ61" s="3"/>
      <c r="BA61" s="3"/>
      <c r="BB61" s="3"/>
    </row>
    <row r="62" spans="1:54" s="490" customFormat="1" ht="31.5" customHeight="1" x14ac:dyDescent="0.25">
      <c r="A62" s="624"/>
      <c r="B62" s="527" t="s">
        <v>153</v>
      </c>
      <c r="C62" s="437">
        <v>14</v>
      </c>
      <c r="D62" s="437">
        <v>13</v>
      </c>
      <c r="E62" s="437">
        <v>0</v>
      </c>
      <c r="F62" s="437">
        <v>0</v>
      </c>
      <c r="G62" s="437">
        <v>11</v>
      </c>
      <c r="H62" s="510">
        <f t="shared" si="0"/>
        <v>38</v>
      </c>
      <c r="I62" s="510">
        <f t="shared" si="73"/>
        <v>70</v>
      </c>
      <c r="J62" s="510">
        <f t="shared" si="74"/>
        <v>52</v>
      </c>
      <c r="K62" s="510">
        <f t="shared" si="75"/>
        <v>0</v>
      </c>
      <c r="L62" s="510">
        <f t="shared" si="76"/>
        <v>0</v>
      </c>
      <c r="M62" s="510">
        <f t="shared" si="77"/>
        <v>33</v>
      </c>
      <c r="N62" s="510">
        <f t="shared" si="78"/>
        <v>155</v>
      </c>
      <c r="O62" s="528">
        <f t="shared" si="79"/>
        <v>0.81578947368421051</v>
      </c>
      <c r="P62" s="493">
        <v>173</v>
      </c>
      <c r="Q62" s="493">
        <v>66</v>
      </c>
      <c r="R62" s="493">
        <v>5</v>
      </c>
      <c r="S62" s="493">
        <v>16</v>
      </c>
      <c r="T62" s="493">
        <v>129</v>
      </c>
      <c r="U62" s="514">
        <f t="shared" si="8"/>
        <v>389</v>
      </c>
      <c r="V62" s="514">
        <f>P62*P58</f>
        <v>865</v>
      </c>
      <c r="W62" s="514">
        <f t="shared" ref="W62:Z62" si="83">Q62*Q58</f>
        <v>264</v>
      </c>
      <c r="X62" s="514">
        <f t="shared" si="83"/>
        <v>5</v>
      </c>
      <c r="Y62" s="514">
        <f t="shared" si="83"/>
        <v>32</v>
      </c>
      <c r="Z62" s="514">
        <f t="shared" si="83"/>
        <v>387</v>
      </c>
      <c r="AA62" s="514">
        <f t="shared" si="81"/>
        <v>1553</v>
      </c>
      <c r="AB62" s="604">
        <f t="shared" si="82"/>
        <v>0.7984575835475578</v>
      </c>
      <c r="AC62" s="514">
        <f t="shared" si="16"/>
        <v>427</v>
      </c>
      <c r="AD62" s="514">
        <f t="shared" si="17"/>
        <v>1708</v>
      </c>
      <c r="AE62" s="518">
        <f t="shared" si="20"/>
        <v>0.8</v>
      </c>
      <c r="AF62" s="543"/>
      <c r="AG62" s="3"/>
      <c r="AH62" s="3"/>
      <c r="AI62" s="3"/>
      <c r="AJ62" s="3"/>
      <c r="AK62" s="3"/>
      <c r="AL62" s="3"/>
      <c r="AM62" s="3"/>
      <c r="AN62" s="3"/>
      <c r="AO62" s="3"/>
      <c r="AP62" s="3"/>
      <c r="AQ62" s="3"/>
      <c r="AR62" s="3"/>
      <c r="AS62" s="3"/>
      <c r="AT62" s="3"/>
      <c r="AU62" s="3"/>
      <c r="AV62" s="3"/>
      <c r="AW62" s="3"/>
      <c r="AX62" s="3"/>
      <c r="AY62" s="3"/>
      <c r="AZ62" s="3"/>
      <c r="BA62" s="3"/>
      <c r="BB62" s="3"/>
    </row>
    <row r="63" spans="1:54" s="490" customFormat="1" ht="57" customHeight="1" x14ac:dyDescent="0.25">
      <c r="A63" s="624"/>
      <c r="B63" s="599" t="s">
        <v>154</v>
      </c>
      <c r="C63" s="16">
        <v>12</v>
      </c>
      <c r="D63" s="16">
        <v>26</v>
      </c>
      <c r="E63" s="626"/>
      <c r="F63" s="626"/>
      <c r="G63" s="626"/>
      <c r="H63" s="510">
        <f t="shared" si="0"/>
        <v>38</v>
      </c>
      <c r="I63" s="510"/>
      <c r="J63" s="510"/>
      <c r="K63" s="510"/>
      <c r="L63" s="510"/>
      <c r="M63" s="510"/>
      <c r="N63" s="510"/>
      <c r="O63" s="513"/>
      <c r="P63" s="514">
        <v>156</v>
      </c>
      <c r="Q63" s="514">
        <v>233</v>
      </c>
      <c r="R63" s="514"/>
      <c r="S63" s="514"/>
      <c r="T63" s="514"/>
      <c r="U63" s="514">
        <f t="shared" si="8"/>
        <v>389</v>
      </c>
      <c r="V63" s="514"/>
      <c r="W63" s="514"/>
      <c r="X63" s="514"/>
      <c r="Y63" s="514"/>
      <c r="Z63" s="514"/>
      <c r="AA63" s="514"/>
      <c r="AB63" s="513"/>
      <c r="AC63" s="514"/>
      <c r="AD63" s="514"/>
      <c r="AE63" s="518"/>
      <c r="AF63" s="543"/>
      <c r="AG63" s="3"/>
      <c r="AH63" s="3"/>
      <c r="AI63" s="3"/>
      <c r="AJ63" s="3"/>
      <c r="AK63" s="3"/>
      <c r="AL63" s="3"/>
      <c r="AM63" s="3"/>
      <c r="AN63" s="3"/>
      <c r="AO63" s="3"/>
      <c r="AP63" s="3"/>
      <c r="AQ63" s="3"/>
      <c r="AR63" s="3"/>
      <c r="AS63" s="3"/>
      <c r="AT63" s="3"/>
      <c r="AU63" s="3"/>
      <c r="AV63" s="3"/>
      <c r="AW63" s="3"/>
      <c r="AX63" s="3"/>
      <c r="AY63" s="3"/>
      <c r="AZ63" s="3"/>
      <c r="BA63" s="3"/>
      <c r="BB63" s="3"/>
    </row>
    <row r="64" spans="1:54" ht="19.5" hidden="1" customHeight="1" thickBot="1" x14ac:dyDescent="0.3">
      <c r="A64" s="624"/>
      <c r="B64" s="519"/>
      <c r="C64" s="439">
        <v>2</v>
      </c>
      <c r="D64" s="439">
        <v>1</v>
      </c>
      <c r="E64" s="439">
        <v>5</v>
      </c>
      <c r="F64" s="439">
        <v>3</v>
      </c>
      <c r="G64" s="439">
        <v>4</v>
      </c>
      <c r="H64" s="520">
        <f>H66*5</f>
        <v>60</v>
      </c>
      <c r="I64" s="520"/>
      <c r="J64" s="520"/>
      <c r="K64" s="520"/>
      <c r="L64" s="520"/>
      <c r="M64" s="520"/>
      <c r="N64" s="520"/>
      <c r="O64" s="521"/>
      <c r="P64" s="522">
        <v>2</v>
      </c>
      <c r="Q64" s="522">
        <v>1</v>
      </c>
      <c r="R64" s="522">
        <v>5</v>
      </c>
      <c r="S64" s="522">
        <v>3</v>
      </c>
      <c r="T64" s="522">
        <v>4</v>
      </c>
      <c r="U64" s="523"/>
      <c r="V64" s="523"/>
      <c r="W64" s="523"/>
      <c r="X64" s="523"/>
      <c r="Y64" s="523"/>
      <c r="Z64" s="523"/>
      <c r="AA64" s="523"/>
      <c r="AB64" s="521"/>
      <c r="AC64" s="514"/>
      <c r="AD64" s="514"/>
      <c r="AE64" s="518"/>
      <c r="AF64" s="546"/>
    </row>
    <row r="65" spans="1:54" s="491" customFormat="1" ht="124.5" hidden="1" customHeight="1" thickBot="1" x14ac:dyDescent="0.3">
      <c r="A65" s="624"/>
      <c r="B65" s="519"/>
      <c r="C65" s="448" t="s">
        <v>38</v>
      </c>
      <c r="D65" s="448" t="s">
        <v>50</v>
      </c>
      <c r="E65" s="448" t="s">
        <v>35</v>
      </c>
      <c r="F65" s="448" t="s">
        <v>216</v>
      </c>
      <c r="G65" s="448" t="s">
        <v>215</v>
      </c>
      <c r="H65" s="443" t="s">
        <v>236</v>
      </c>
      <c r="I65" s="524" t="s">
        <v>38</v>
      </c>
      <c r="J65" s="524" t="s">
        <v>50</v>
      </c>
      <c r="K65" s="524" t="s">
        <v>35</v>
      </c>
      <c r="L65" s="524" t="s">
        <v>216</v>
      </c>
      <c r="M65" s="524" t="s">
        <v>215</v>
      </c>
      <c r="N65" s="443" t="s">
        <v>237</v>
      </c>
      <c r="O65" s="525" t="s">
        <v>238</v>
      </c>
      <c r="P65" s="526" t="s">
        <v>38</v>
      </c>
      <c r="Q65" s="526" t="s">
        <v>50</v>
      </c>
      <c r="R65" s="526" t="s">
        <v>35</v>
      </c>
      <c r="S65" s="526" t="s">
        <v>216</v>
      </c>
      <c r="T65" s="526" t="s">
        <v>215</v>
      </c>
      <c r="U65" s="444" t="s">
        <v>239</v>
      </c>
      <c r="V65" s="526" t="s">
        <v>38</v>
      </c>
      <c r="W65" s="526" t="s">
        <v>50</v>
      </c>
      <c r="X65" s="526" t="s">
        <v>35</v>
      </c>
      <c r="Y65" s="526" t="s">
        <v>216</v>
      </c>
      <c r="Z65" s="526" t="s">
        <v>215</v>
      </c>
      <c r="AA65" s="444" t="s">
        <v>240</v>
      </c>
      <c r="AB65" s="525" t="s">
        <v>241</v>
      </c>
      <c r="AC65" s="514"/>
      <c r="AD65" s="514"/>
      <c r="AE65" s="518"/>
      <c r="AF65" s="547"/>
    </row>
    <row r="66" spans="1:54" s="490" customFormat="1" ht="31.5" customHeight="1" x14ac:dyDescent="0.25">
      <c r="A66" s="624"/>
      <c r="B66" s="553" t="s">
        <v>155</v>
      </c>
      <c r="C66" s="16">
        <v>0</v>
      </c>
      <c r="D66" s="16">
        <v>0</v>
      </c>
      <c r="E66" s="16">
        <v>7</v>
      </c>
      <c r="F66" s="16">
        <v>3</v>
      </c>
      <c r="G66" s="16">
        <v>2</v>
      </c>
      <c r="H66" s="510">
        <f t="shared" si="0"/>
        <v>12</v>
      </c>
      <c r="I66" s="510">
        <f>C66*$C$64</f>
        <v>0</v>
      </c>
      <c r="J66" s="510">
        <f>D66*$D$64</f>
        <v>0</v>
      </c>
      <c r="K66" s="510">
        <f>E66*$E$64</f>
        <v>35</v>
      </c>
      <c r="L66" s="510">
        <f>F66*$F$64</f>
        <v>9</v>
      </c>
      <c r="M66" s="510">
        <f>G66*$G$64</f>
        <v>8</v>
      </c>
      <c r="N66" s="510">
        <f>SUM(I66:M66)</f>
        <v>52</v>
      </c>
      <c r="O66" s="528">
        <f>N66/$H$64</f>
        <v>0.8666666666666667</v>
      </c>
      <c r="P66" s="493">
        <v>2</v>
      </c>
      <c r="Q66" s="493">
        <v>0</v>
      </c>
      <c r="R66" s="493">
        <v>75</v>
      </c>
      <c r="S66" s="493">
        <v>21</v>
      </c>
      <c r="T66" s="493">
        <v>58</v>
      </c>
      <c r="U66" s="514">
        <f t="shared" si="8"/>
        <v>156</v>
      </c>
      <c r="V66" s="514">
        <f>P66*P64</f>
        <v>4</v>
      </c>
      <c r="W66" s="514">
        <f t="shared" ref="W66:Z66" si="84">Q66*Q64</f>
        <v>0</v>
      </c>
      <c r="X66" s="514">
        <f t="shared" si="84"/>
        <v>375</v>
      </c>
      <c r="Y66" s="514">
        <f t="shared" si="84"/>
        <v>63</v>
      </c>
      <c r="Z66" s="514">
        <f t="shared" si="84"/>
        <v>232</v>
      </c>
      <c r="AA66" s="514">
        <f>SUM(V66:Z66)</f>
        <v>674</v>
      </c>
      <c r="AB66" s="528">
        <f>AA66/(U66*5)</f>
        <v>0.86410256410256414</v>
      </c>
      <c r="AC66" s="514">
        <f t="shared" si="16"/>
        <v>168</v>
      </c>
      <c r="AD66" s="514">
        <f t="shared" si="17"/>
        <v>726</v>
      </c>
      <c r="AE66" s="518">
        <f t="shared" si="20"/>
        <v>0.86428571428571432</v>
      </c>
      <c r="AF66" s="543"/>
      <c r="AG66" s="3"/>
      <c r="AH66" s="3"/>
      <c r="AI66" s="3"/>
      <c r="AJ66" s="3"/>
      <c r="AK66" s="3"/>
      <c r="AL66" s="3"/>
      <c r="AM66" s="3"/>
      <c r="AN66" s="3"/>
      <c r="AO66" s="3"/>
      <c r="AP66" s="3"/>
      <c r="AQ66" s="3"/>
      <c r="AR66" s="3"/>
      <c r="AS66" s="3"/>
      <c r="AT66" s="3"/>
      <c r="AU66" s="3"/>
      <c r="AV66" s="3"/>
      <c r="AW66" s="3"/>
      <c r="AX66" s="3"/>
      <c r="AY66" s="3"/>
      <c r="AZ66" s="3"/>
      <c r="BA66" s="3"/>
      <c r="BB66" s="3"/>
    </row>
    <row r="67" spans="1:54" s="490" customFormat="1" ht="31.5" customHeight="1" x14ac:dyDescent="0.25">
      <c r="A67" s="624"/>
      <c r="B67" s="527" t="s">
        <v>156</v>
      </c>
      <c r="C67" s="16">
        <v>0</v>
      </c>
      <c r="D67" s="16">
        <v>0</v>
      </c>
      <c r="E67" s="16">
        <v>8</v>
      </c>
      <c r="F67" s="16">
        <v>2</v>
      </c>
      <c r="G67" s="16">
        <v>2</v>
      </c>
      <c r="H67" s="510">
        <f t="shared" si="0"/>
        <v>12</v>
      </c>
      <c r="I67" s="510">
        <f t="shared" ref="I67:I86" si="85">C67*$C$64</f>
        <v>0</v>
      </c>
      <c r="J67" s="510">
        <f t="shared" ref="J67:J86" si="86">D67*$D$64</f>
        <v>0</v>
      </c>
      <c r="K67" s="510">
        <f t="shared" ref="K67:K86" si="87">E67*$E$64</f>
        <v>40</v>
      </c>
      <c r="L67" s="510">
        <f t="shared" ref="L67:L86" si="88">F67*$F$64</f>
        <v>6</v>
      </c>
      <c r="M67" s="510">
        <f t="shared" ref="M67:M86" si="89">G67*$G$64</f>
        <v>8</v>
      </c>
      <c r="N67" s="510">
        <f t="shared" ref="N67:N86" si="90">SUM(I67:M67)</f>
        <v>54</v>
      </c>
      <c r="O67" s="528">
        <f>N67/$H$64</f>
        <v>0.9</v>
      </c>
      <c r="P67" s="493">
        <v>1</v>
      </c>
      <c r="Q67" s="493">
        <v>2</v>
      </c>
      <c r="R67" s="493">
        <v>61</v>
      </c>
      <c r="S67" s="493">
        <v>23</v>
      </c>
      <c r="T67" s="514">
        <v>69</v>
      </c>
      <c r="U67" s="514">
        <f t="shared" si="8"/>
        <v>156</v>
      </c>
      <c r="V67" s="514">
        <f>P67*P64</f>
        <v>2</v>
      </c>
      <c r="W67" s="514">
        <f t="shared" ref="W67:Z67" si="91">Q67*Q64</f>
        <v>2</v>
      </c>
      <c r="X67" s="514">
        <f t="shared" si="91"/>
        <v>305</v>
      </c>
      <c r="Y67" s="514">
        <f t="shared" si="91"/>
        <v>69</v>
      </c>
      <c r="Z67" s="514">
        <f t="shared" si="91"/>
        <v>276</v>
      </c>
      <c r="AA67" s="514">
        <f t="shared" ref="AA67:AA86" si="92">SUM(V67:Z67)</f>
        <v>654</v>
      </c>
      <c r="AB67" s="528">
        <f t="shared" ref="AB67:AB86" si="93">AA67/(U67*5)</f>
        <v>0.83846153846153848</v>
      </c>
      <c r="AC67" s="514">
        <f t="shared" si="16"/>
        <v>168</v>
      </c>
      <c r="AD67" s="514">
        <f t="shared" si="17"/>
        <v>708</v>
      </c>
      <c r="AE67" s="518">
        <f t="shared" si="20"/>
        <v>0.84285714285714286</v>
      </c>
      <c r="AF67" s="543"/>
      <c r="AG67" s="3"/>
      <c r="AH67" s="3"/>
      <c r="AI67" s="3"/>
      <c r="AJ67" s="3"/>
      <c r="AK67" s="3"/>
      <c r="AL67" s="3"/>
      <c r="AM67" s="3"/>
      <c r="AN67" s="3"/>
      <c r="AO67" s="3"/>
      <c r="AP67" s="3"/>
      <c r="AQ67" s="3"/>
      <c r="AR67" s="3"/>
      <c r="AS67" s="3"/>
      <c r="AT67" s="3"/>
      <c r="AU67" s="3"/>
      <c r="AV67" s="3"/>
      <c r="AW67" s="3"/>
      <c r="AX67" s="3"/>
      <c r="AY67" s="3"/>
      <c r="AZ67" s="3"/>
      <c r="BA67" s="3"/>
      <c r="BB67" s="3"/>
    </row>
    <row r="68" spans="1:54" s="490" customFormat="1" ht="31.5" customHeight="1" x14ac:dyDescent="0.25">
      <c r="A68" s="624"/>
      <c r="B68" s="527" t="s">
        <v>157</v>
      </c>
      <c r="C68" s="16">
        <v>0</v>
      </c>
      <c r="D68" s="16">
        <v>0</v>
      </c>
      <c r="E68" s="16">
        <v>8</v>
      </c>
      <c r="F68" s="16">
        <v>1</v>
      </c>
      <c r="G68" s="16">
        <v>3</v>
      </c>
      <c r="H68" s="510">
        <f t="shared" si="0"/>
        <v>12</v>
      </c>
      <c r="I68" s="510">
        <f t="shared" si="85"/>
        <v>0</v>
      </c>
      <c r="J68" s="510">
        <f t="shared" si="86"/>
        <v>0</v>
      </c>
      <c r="K68" s="510">
        <f t="shared" si="87"/>
        <v>40</v>
      </c>
      <c r="L68" s="510">
        <f t="shared" si="88"/>
        <v>3</v>
      </c>
      <c r="M68" s="510">
        <f t="shared" si="89"/>
        <v>12</v>
      </c>
      <c r="N68" s="510">
        <f t="shared" si="90"/>
        <v>55</v>
      </c>
      <c r="O68" s="528">
        <f>N68/$H$64</f>
        <v>0.91666666666666663</v>
      </c>
      <c r="P68" s="493">
        <v>0</v>
      </c>
      <c r="Q68" s="493">
        <v>1</v>
      </c>
      <c r="R68" s="493">
        <v>59</v>
      </c>
      <c r="S68" s="493">
        <v>25</v>
      </c>
      <c r="T68" s="493">
        <v>71</v>
      </c>
      <c r="U68" s="514">
        <f t="shared" si="8"/>
        <v>156</v>
      </c>
      <c r="V68" s="514">
        <f>P68*P64</f>
        <v>0</v>
      </c>
      <c r="W68" s="514">
        <f t="shared" ref="W68:Z68" si="94">Q68*Q64</f>
        <v>1</v>
      </c>
      <c r="X68" s="514">
        <f t="shared" si="94"/>
        <v>295</v>
      </c>
      <c r="Y68" s="514">
        <f t="shared" si="94"/>
        <v>75</v>
      </c>
      <c r="Z68" s="514">
        <f t="shared" si="94"/>
        <v>284</v>
      </c>
      <c r="AA68" s="514">
        <f t="shared" si="92"/>
        <v>655</v>
      </c>
      <c r="AB68" s="528">
        <f t="shared" si="93"/>
        <v>0.83974358974358976</v>
      </c>
      <c r="AC68" s="514">
        <f t="shared" si="16"/>
        <v>168</v>
      </c>
      <c r="AD68" s="514">
        <f t="shared" si="17"/>
        <v>710</v>
      </c>
      <c r="AE68" s="518">
        <f t="shared" si="20"/>
        <v>0.84523809523809523</v>
      </c>
      <c r="AF68" s="543"/>
      <c r="AG68" s="3"/>
      <c r="AH68" s="3"/>
      <c r="AI68" s="3"/>
      <c r="AJ68" s="3"/>
      <c r="AK68" s="3"/>
      <c r="AL68" s="3"/>
      <c r="AM68" s="3"/>
      <c r="AN68" s="3"/>
      <c r="AO68" s="3"/>
      <c r="AP68" s="3"/>
      <c r="AQ68" s="3"/>
      <c r="AR68" s="3"/>
      <c r="AS68" s="3"/>
      <c r="AT68" s="3"/>
      <c r="AU68" s="3"/>
      <c r="AV68" s="3"/>
      <c r="AW68" s="3"/>
      <c r="AX68" s="3"/>
      <c r="AY68" s="3"/>
      <c r="AZ68" s="3"/>
      <c r="BA68" s="3"/>
      <c r="BB68" s="3"/>
    </row>
    <row r="69" spans="1:54" s="490" customFormat="1" ht="31.5" customHeight="1" x14ac:dyDescent="0.25">
      <c r="A69" s="624"/>
      <c r="B69" s="527" t="s">
        <v>158</v>
      </c>
      <c r="C69" s="16">
        <v>0</v>
      </c>
      <c r="D69" s="16">
        <v>0</v>
      </c>
      <c r="E69" s="16">
        <v>8</v>
      </c>
      <c r="F69" s="16">
        <v>1</v>
      </c>
      <c r="G69" s="16">
        <v>3</v>
      </c>
      <c r="H69" s="510">
        <f t="shared" si="0"/>
        <v>12</v>
      </c>
      <c r="I69" s="510">
        <f t="shared" si="85"/>
        <v>0</v>
      </c>
      <c r="J69" s="510">
        <f t="shared" si="86"/>
        <v>0</v>
      </c>
      <c r="K69" s="510">
        <f t="shared" si="87"/>
        <v>40</v>
      </c>
      <c r="L69" s="510">
        <f t="shared" si="88"/>
        <v>3</v>
      </c>
      <c r="M69" s="510">
        <f t="shared" si="89"/>
        <v>12</v>
      </c>
      <c r="N69" s="510">
        <f t="shared" si="90"/>
        <v>55</v>
      </c>
      <c r="O69" s="528">
        <f>N69/$H$64</f>
        <v>0.91666666666666663</v>
      </c>
      <c r="P69" s="493">
        <v>5</v>
      </c>
      <c r="Q69" s="493">
        <v>2</v>
      </c>
      <c r="R69" s="493">
        <v>45</v>
      </c>
      <c r="S69" s="493">
        <v>36</v>
      </c>
      <c r="T69" s="493">
        <v>68</v>
      </c>
      <c r="U69" s="514">
        <f t="shared" si="8"/>
        <v>156</v>
      </c>
      <c r="V69" s="514">
        <f>P69*P64</f>
        <v>10</v>
      </c>
      <c r="W69" s="514">
        <f t="shared" ref="W69:Z69" si="95">Q69*Q64</f>
        <v>2</v>
      </c>
      <c r="X69" s="514">
        <f t="shared" si="95"/>
        <v>225</v>
      </c>
      <c r="Y69" s="514">
        <f t="shared" si="95"/>
        <v>108</v>
      </c>
      <c r="Z69" s="514">
        <f t="shared" si="95"/>
        <v>272</v>
      </c>
      <c r="AA69" s="514">
        <f t="shared" si="92"/>
        <v>617</v>
      </c>
      <c r="AB69" s="528">
        <f t="shared" si="93"/>
        <v>0.79102564102564099</v>
      </c>
      <c r="AC69" s="514">
        <f t="shared" si="16"/>
        <v>168</v>
      </c>
      <c r="AD69" s="514">
        <f t="shared" si="17"/>
        <v>672</v>
      </c>
      <c r="AE69" s="518">
        <f t="shared" si="20"/>
        <v>0.8</v>
      </c>
      <c r="AF69" s="543"/>
      <c r="AG69" s="3"/>
      <c r="AH69" s="3"/>
      <c r="AI69" s="3"/>
      <c r="AJ69" s="3"/>
      <c r="AK69" s="3"/>
      <c r="AL69" s="3"/>
      <c r="AM69" s="3"/>
      <c r="AN69" s="3"/>
      <c r="AO69" s="3"/>
      <c r="AP69" s="3"/>
      <c r="AQ69" s="3"/>
      <c r="AR69" s="3"/>
      <c r="AS69" s="3"/>
      <c r="AT69" s="3"/>
      <c r="AU69" s="3"/>
      <c r="AV69" s="3"/>
      <c r="AW69" s="3"/>
      <c r="AX69" s="3"/>
      <c r="AY69" s="3"/>
      <c r="AZ69" s="3"/>
      <c r="BA69" s="3"/>
      <c r="BB69" s="3"/>
    </row>
    <row r="70" spans="1:54" s="490" customFormat="1" ht="31.5" customHeight="1" x14ac:dyDescent="0.25">
      <c r="A70" s="624"/>
      <c r="B70" s="527" t="s">
        <v>159</v>
      </c>
      <c r="C70" s="16">
        <v>0</v>
      </c>
      <c r="D70" s="16">
        <v>0</v>
      </c>
      <c r="E70" s="16">
        <v>8</v>
      </c>
      <c r="F70" s="16">
        <v>2</v>
      </c>
      <c r="G70" s="16">
        <v>2</v>
      </c>
      <c r="H70" s="510">
        <f t="shared" si="0"/>
        <v>12</v>
      </c>
      <c r="I70" s="510">
        <f t="shared" si="85"/>
        <v>0</v>
      </c>
      <c r="J70" s="510">
        <f t="shared" si="86"/>
        <v>0</v>
      </c>
      <c r="K70" s="510">
        <f t="shared" si="87"/>
        <v>40</v>
      </c>
      <c r="L70" s="510">
        <f t="shared" si="88"/>
        <v>6</v>
      </c>
      <c r="M70" s="510">
        <f t="shared" si="89"/>
        <v>8</v>
      </c>
      <c r="N70" s="510">
        <f t="shared" si="90"/>
        <v>54</v>
      </c>
      <c r="O70" s="528">
        <f t="shared" ref="O70:O72" si="96">N70/$H$64</f>
        <v>0.9</v>
      </c>
      <c r="P70" s="493">
        <v>6</v>
      </c>
      <c r="Q70" s="493">
        <v>2</v>
      </c>
      <c r="R70" s="493">
        <v>45</v>
      </c>
      <c r="S70" s="493">
        <v>46</v>
      </c>
      <c r="T70" s="493">
        <v>57</v>
      </c>
      <c r="U70" s="514">
        <f t="shared" si="8"/>
        <v>156</v>
      </c>
      <c r="V70" s="514">
        <f>P70*P64</f>
        <v>12</v>
      </c>
      <c r="W70" s="514">
        <f t="shared" ref="W70:Z70" si="97">Q70*Q64</f>
        <v>2</v>
      </c>
      <c r="X70" s="514">
        <f t="shared" si="97"/>
        <v>225</v>
      </c>
      <c r="Y70" s="514">
        <f t="shared" si="97"/>
        <v>138</v>
      </c>
      <c r="Z70" s="514">
        <f t="shared" si="97"/>
        <v>228</v>
      </c>
      <c r="AA70" s="514">
        <f t="shared" si="92"/>
        <v>605</v>
      </c>
      <c r="AB70" s="528">
        <f t="shared" si="93"/>
        <v>0.77564102564102566</v>
      </c>
      <c r="AC70" s="514">
        <f t="shared" si="16"/>
        <v>168</v>
      </c>
      <c r="AD70" s="514">
        <f t="shared" si="17"/>
        <v>659</v>
      </c>
      <c r="AE70" s="518">
        <f t="shared" si="20"/>
        <v>0.78452380952380951</v>
      </c>
      <c r="AF70" s="543" t="s">
        <v>255</v>
      </c>
      <c r="AG70" s="3"/>
      <c r="AH70" s="3"/>
      <c r="AI70" s="3"/>
      <c r="AJ70" s="3"/>
      <c r="AK70" s="3"/>
      <c r="AL70" s="3"/>
      <c r="AM70" s="3"/>
      <c r="AN70" s="3"/>
      <c r="AO70" s="3"/>
      <c r="AP70" s="3"/>
      <c r="AQ70" s="3"/>
      <c r="AR70" s="3"/>
      <c r="AS70" s="3"/>
      <c r="AT70" s="3"/>
      <c r="AU70" s="3"/>
      <c r="AV70" s="3"/>
      <c r="AW70" s="3"/>
      <c r="AX70" s="3"/>
      <c r="AY70" s="3"/>
      <c r="AZ70" s="3"/>
      <c r="BA70" s="3"/>
      <c r="BB70" s="3"/>
    </row>
    <row r="71" spans="1:54" s="490" customFormat="1" ht="31.5" customHeight="1" x14ac:dyDescent="0.25">
      <c r="A71" s="624"/>
      <c r="B71" s="527" t="s">
        <v>160</v>
      </c>
      <c r="C71" s="16">
        <v>0</v>
      </c>
      <c r="D71" s="16">
        <v>0</v>
      </c>
      <c r="E71" s="16">
        <v>8</v>
      </c>
      <c r="F71" s="16">
        <v>2</v>
      </c>
      <c r="G71" s="16">
        <v>2</v>
      </c>
      <c r="H71" s="510">
        <f t="shared" si="0"/>
        <v>12</v>
      </c>
      <c r="I71" s="510">
        <f t="shared" si="85"/>
        <v>0</v>
      </c>
      <c r="J71" s="510">
        <f t="shared" si="86"/>
        <v>0</v>
      </c>
      <c r="K71" s="510">
        <f t="shared" si="87"/>
        <v>40</v>
      </c>
      <c r="L71" s="510">
        <f t="shared" si="88"/>
        <v>6</v>
      </c>
      <c r="M71" s="510">
        <f t="shared" si="89"/>
        <v>8</v>
      </c>
      <c r="N71" s="510">
        <f t="shared" si="90"/>
        <v>54</v>
      </c>
      <c r="O71" s="528">
        <f t="shared" si="96"/>
        <v>0.9</v>
      </c>
      <c r="P71" s="493">
        <v>3</v>
      </c>
      <c r="Q71" s="493">
        <v>1</v>
      </c>
      <c r="R71" s="493">
        <v>48</v>
      </c>
      <c r="S71" s="493">
        <v>31</v>
      </c>
      <c r="T71" s="493">
        <v>73</v>
      </c>
      <c r="U71" s="514">
        <f t="shared" si="8"/>
        <v>156</v>
      </c>
      <c r="V71" s="514">
        <f>P71*P64</f>
        <v>6</v>
      </c>
      <c r="W71" s="514">
        <f t="shared" ref="W71:Z71" si="98">Q71*Q64</f>
        <v>1</v>
      </c>
      <c r="X71" s="514">
        <f t="shared" si="98"/>
        <v>240</v>
      </c>
      <c r="Y71" s="514">
        <f t="shared" si="98"/>
        <v>93</v>
      </c>
      <c r="Z71" s="514">
        <f t="shared" si="98"/>
        <v>292</v>
      </c>
      <c r="AA71" s="514">
        <f t="shared" si="92"/>
        <v>632</v>
      </c>
      <c r="AB71" s="528">
        <f t="shared" si="93"/>
        <v>0.81025641025641026</v>
      </c>
      <c r="AC71" s="514">
        <f t="shared" ref="AC71:AC86" si="99">H71+U71</f>
        <v>168</v>
      </c>
      <c r="AD71" s="514">
        <f t="shared" ref="AD71:AD86" si="100">N71+AA71</f>
        <v>686</v>
      </c>
      <c r="AE71" s="518">
        <f t="shared" si="20"/>
        <v>0.81666666666666665</v>
      </c>
      <c r="AF71" s="543"/>
      <c r="AG71" s="3"/>
      <c r="AH71" s="3"/>
      <c r="AI71" s="3"/>
      <c r="AJ71" s="3"/>
      <c r="AK71" s="3"/>
      <c r="AL71" s="3"/>
      <c r="AM71" s="3"/>
      <c r="AN71" s="3"/>
      <c r="AO71" s="3"/>
      <c r="AP71" s="3"/>
      <c r="AQ71" s="3"/>
      <c r="AR71" s="3"/>
      <c r="AS71" s="3"/>
      <c r="AT71" s="3"/>
      <c r="AU71" s="3"/>
      <c r="AV71" s="3"/>
      <c r="AW71" s="3"/>
      <c r="AX71" s="3"/>
      <c r="AY71" s="3"/>
      <c r="AZ71" s="3"/>
      <c r="BA71" s="3"/>
      <c r="BB71" s="3"/>
    </row>
    <row r="72" spans="1:54" s="490" customFormat="1" ht="31.5" customHeight="1" thickBot="1" x14ac:dyDescent="0.3">
      <c r="A72" s="625"/>
      <c r="B72" s="548" t="s">
        <v>161</v>
      </c>
      <c r="C72" s="320">
        <v>0</v>
      </c>
      <c r="D72" s="320">
        <v>0</v>
      </c>
      <c r="E72" s="320">
        <v>8</v>
      </c>
      <c r="F72" s="320">
        <v>2</v>
      </c>
      <c r="G72" s="320">
        <v>2</v>
      </c>
      <c r="H72" s="512">
        <f t="shared" si="0"/>
        <v>12</v>
      </c>
      <c r="I72" s="512">
        <f t="shared" si="85"/>
        <v>0</v>
      </c>
      <c r="J72" s="512">
        <f t="shared" si="86"/>
        <v>0</v>
      </c>
      <c r="K72" s="512">
        <f t="shared" si="87"/>
        <v>40</v>
      </c>
      <c r="L72" s="512">
        <f t="shared" si="88"/>
        <v>6</v>
      </c>
      <c r="M72" s="512">
        <f t="shared" si="89"/>
        <v>8</v>
      </c>
      <c r="N72" s="512">
        <f t="shared" si="90"/>
        <v>54</v>
      </c>
      <c r="O72" s="549">
        <f t="shared" si="96"/>
        <v>0.9</v>
      </c>
      <c r="P72" s="496">
        <v>6</v>
      </c>
      <c r="Q72" s="496">
        <v>1</v>
      </c>
      <c r="R72" s="496">
        <v>44</v>
      </c>
      <c r="S72" s="496">
        <v>38</v>
      </c>
      <c r="T72" s="496">
        <v>67</v>
      </c>
      <c r="U72" s="450">
        <f t="shared" si="8"/>
        <v>156</v>
      </c>
      <c r="V72" s="450">
        <f>P72*P64</f>
        <v>12</v>
      </c>
      <c r="W72" s="450">
        <f t="shared" ref="W72:Z72" si="101">Q72*Q64</f>
        <v>1</v>
      </c>
      <c r="X72" s="450">
        <f t="shared" si="101"/>
        <v>220</v>
      </c>
      <c r="Y72" s="450">
        <f t="shared" si="101"/>
        <v>114</v>
      </c>
      <c r="Z72" s="450">
        <f t="shared" si="101"/>
        <v>268</v>
      </c>
      <c r="AA72" s="450">
        <f t="shared" si="92"/>
        <v>615</v>
      </c>
      <c r="AB72" s="549">
        <f t="shared" si="93"/>
        <v>0.78846153846153844</v>
      </c>
      <c r="AC72" s="450">
        <f>H72+U72</f>
        <v>168</v>
      </c>
      <c r="AD72" s="450">
        <f t="shared" si="100"/>
        <v>669</v>
      </c>
      <c r="AE72" s="562">
        <f t="shared" si="20"/>
        <v>0.79642857142857137</v>
      </c>
      <c r="AF72" s="544"/>
      <c r="AG72" s="3"/>
      <c r="AH72" s="3"/>
      <c r="AI72" s="3"/>
      <c r="AJ72" s="3"/>
      <c r="AK72" s="3"/>
      <c r="AL72" s="3"/>
      <c r="AM72" s="3"/>
      <c r="AN72" s="3"/>
      <c r="AO72" s="3"/>
      <c r="AP72" s="3"/>
      <c r="AQ72" s="3"/>
      <c r="AR72" s="3"/>
      <c r="AS72" s="3"/>
      <c r="AT72" s="3"/>
      <c r="AU72" s="3"/>
      <c r="AV72" s="3"/>
      <c r="AW72" s="3"/>
      <c r="AX72" s="3"/>
      <c r="AY72" s="3"/>
      <c r="AZ72" s="3"/>
      <c r="BA72" s="3"/>
      <c r="BB72" s="3"/>
    </row>
    <row r="73" spans="1:54" s="490" customFormat="1" ht="31.5" customHeight="1" thickBot="1" x14ac:dyDescent="0.3">
      <c r="A73" s="579"/>
      <c r="B73" s="580"/>
      <c r="C73" s="485"/>
      <c r="D73" s="485"/>
      <c r="E73" s="485"/>
      <c r="F73" s="485"/>
      <c r="G73" s="485"/>
      <c r="H73" s="581">
        <f>H74*5</f>
        <v>190</v>
      </c>
      <c r="I73" s="581"/>
      <c r="J73" s="581"/>
      <c r="K73" s="581"/>
      <c r="L73" s="581"/>
      <c r="M73" s="581"/>
      <c r="N73" s="581"/>
      <c r="O73" s="582"/>
      <c r="P73" s="583"/>
      <c r="Q73" s="583"/>
      <c r="R73" s="583"/>
      <c r="S73" s="583"/>
      <c r="T73" s="583"/>
      <c r="U73" s="584"/>
      <c r="V73" s="584"/>
      <c r="W73" s="584"/>
      <c r="X73" s="584"/>
      <c r="Y73" s="584"/>
      <c r="Z73" s="584"/>
      <c r="AA73" s="584"/>
      <c r="AB73" s="582"/>
      <c r="AC73" s="584"/>
      <c r="AD73" s="584"/>
      <c r="AE73" s="585"/>
      <c r="AF73" s="586"/>
      <c r="AG73" s="3"/>
      <c r="AH73" s="3"/>
      <c r="AI73" s="3"/>
      <c r="AJ73" s="3"/>
      <c r="AK73" s="3"/>
      <c r="AL73" s="3"/>
      <c r="AM73" s="3"/>
      <c r="AN73" s="3"/>
      <c r="AO73" s="3"/>
      <c r="AP73" s="3"/>
      <c r="AQ73" s="3"/>
      <c r="AR73" s="3"/>
      <c r="AS73" s="3"/>
      <c r="AT73" s="3"/>
      <c r="AU73" s="3"/>
      <c r="AV73" s="3"/>
      <c r="AW73" s="3"/>
      <c r="AX73" s="3"/>
      <c r="AY73" s="3"/>
      <c r="AZ73" s="3"/>
      <c r="BA73" s="3"/>
      <c r="BB73" s="3"/>
    </row>
    <row r="74" spans="1:54" s="490" customFormat="1" ht="54.75" customHeight="1" x14ac:dyDescent="0.25">
      <c r="A74" s="637" t="s">
        <v>206</v>
      </c>
      <c r="B74" s="559" t="s">
        <v>162</v>
      </c>
      <c r="C74" s="325">
        <v>0</v>
      </c>
      <c r="D74" s="325">
        <v>0</v>
      </c>
      <c r="E74" s="325">
        <v>12</v>
      </c>
      <c r="F74" s="325">
        <v>11</v>
      </c>
      <c r="G74" s="325">
        <v>15</v>
      </c>
      <c r="H74" s="511">
        <f t="shared" si="0"/>
        <v>38</v>
      </c>
      <c r="I74" s="511">
        <f t="shared" si="85"/>
        <v>0</v>
      </c>
      <c r="J74" s="511">
        <f t="shared" si="86"/>
        <v>0</v>
      </c>
      <c r="K74" s="511">
        <f t="shared" si="87"/>
        <v>60</v>
      </c>
      <c r="L74" s="511">
        <f t="shared" si="88"/>
        <v>33</v>
      </c>
      <c r="M74" s="511">
        <f t="shared" si="89"/>
        <v>60</v>
      </c>
      <c r="N74" s="511">
        <f t="shared" si="90"/>
        <v>153</v>
      </c>
      <c r="O74" s="560">
        <f>N74/$H$73</f>
        <v>0.80526315789473679</v>
      </c>
      <c r="P74" s="495">
        <v>29</v>
      </c>
      <c r="Q74" s="495">
        <v>11</v>
      </c>
      <c r="R74" s="495">
        <v>91</v>
      </c>
      <c r="S74" s="495">
        <v>131</v>
      </c>
      <c r="T74" s="495">
        <v>127</v>
      </c>
      <c r="U74" s="438">
        <f t="shared" si="8"/>
        <v>389</v>
      </c>
      <c r="V74" s="438">
        <f>P74*$P$64</f>
        <v>58</v>
      </c>
      <c r="W74" s="438">
        <f>Q74*$Q$64</f>
        <v>11</v>
      </c>
      <c r="X74" s="438">
        <f>R74*$R$64</f>
        <v>455</v>
      </c>
      <c r="Y74" s="438">
        <f>S74*$S$64</f>
        <v>393</v>
      </c>
      <c r="Z74" s="438">
        <f>T74*$T$64</f>
        <v>508</v>
      </c>
      <c r="AA74" s="438">
        <f t="shared" si="92"/>
        <v>1425</v>
      </c>
      <c r="AB74" s="560">
        <f>AA74/(U74*5)</f>
        <v>0.73264781491002573</v>
      </c>
      <c r="AC74" s="438">
        <f>H74+U74</f>
        <v>427</v>
      </c>
      <c r="AD74" s="438">
        <f>N74+AA74</f>
        <v>1578</v>
      </c>
      <c r="AE74" s="561">
        <f t="shared" si="20"/>
        <v>0.73911007025761122</v>
      </c>
      <c r="AF74" s="628" t="s">
        <v>317</v>
      </c>
      <c r="AG74" s="3"/>
      <c r="AH74" s="3"/>
      <c r="AI74" s="3"/>
      <c r="AJ74" s="3"/>
      <c r="AK74" s="3"/>
      <c r="AL74" s="3"/>
      <c r="AM74" s="3"/>
      <c r="AN74" s="3"/>
      <c r="AO74" s="3"/>
      <c r="AP74" s="3"/>
      <c r="AQ74" s="3"/>
      <c r="AR74" s="3"/>
      <c r="AS74" s="3"/>
      <c r="AT74" s="3"/>
      <c r="AU74" s="3"/>
      <c r="AV74" s="3"/>
      <c r="AW74" s="3"/>
      <c r="AX74" s="3"/>
      <c r="AY74" s="3"/>
      <c r="AZ74" s="3"/>
      <c r="BA74" s="3"/>
      <c r="BB74" s="3"/>
    </row>
    <row r="75" spans="1:54" s="490" customFormat="1" ht="31.5" customHeight="1" x14ac:dyDescent="0.25">
      <c r="A75" s="638"/>
      <c r="B75" s="527" t="s">
        <v>163</v>
      </c>
      <c r="C75" s="16">
        <v>1</v>
      </c>
      <c r="D75" s="16">
        <v>0</v>
      </c>
      <c r="E75" s="16">
        <v>13</v>
      </c>
      <c r="F75" s="16">
        <v>10</v>
      </c>
      <c r="G75" s="16">
        <v>14</v>
      </c>
      <c r="H75" s="510">
        <f t="shared" si="0"/>
        <v>38</v>
      </c>
      <c r="I75" s="510">
        <f t="shared" si="85"/>
        <v>2</v>
      </c>
      <c r="J75" s="510">
        <f t="shared" si="86"/>
        <v>0</v>
      </c>
      <c r="K75" s="510">
        <f t="shared" si="87"/>
        <v>65</v>
      </c>
      <c r="L75" s="510">
        <f t="shared" si="88"/>
        <v>30</v>
      </c>
      <c r="M75" s="510">
        <f t="shared" si="89"/>
        <v>56</v>
      </c>
      <c r="N75" s="510">
        <f t="shared" si="90"/>
        <v>153</v>
      </c>
      <c r="O75" s="528">
        <f t="shared" ref="O75:O86" si="102">N75/$H$73</f>
        <v>0.80526315789473679</v>
      </c>
      <c r="P75" s="493">
        <v>17</v>
      </c>
      <c r="Q75" s="493">
        <v>7</v>
      </c>
      <c r="R75" s="493">
        <v>89</v>
      </c>
      <c r="S75" s="493">
        <v>120</v>
      </c>
      <c r="T75" s="493">
        <v>156</v>
      </c>
      <c r="U75" s="514">
        <f t="shared" si="8"/>
        <v>389</v>
      </c>
      <c r="V75" s="514">
        <f t="shared" ref="V75:V86" si="103">P75*$P$64</f>
        <v>34</v>
      </c>
      <c r="W75" s="514">
        <f t="shared" ref="W75:W86" si="104">Q75*$Q$64</f>
        <v>7</v>
      </c>
      <c r="X75" s="514">
        <f t="shared" ref="X75:X86" si="105">R75*$R$64</f>
        <v>445</v>
      </c>
      <c r="Y75" s="514">
        <f t="shared" ref="Y75:Y86" si="106">S75*$S$64</f>
        <v>360</v>
      </c>
      <c r="Z75" s="514">
        <f t="shared" ref="Z75:Z86" si="107">T75*$T$64</f>
        <v>624</v>
      </c>
      <c r="AA75" s="514">
        <f t="shared" si="92"/>
        <v>1470</v>
      </c>
      <c r="AB75" s="528">
        <f>AA75/(U75*5)</f>
        <v>0.75578406169665813</v>
      </c>
      <c r="AC75" s="514">
        <f t="shared" si="99"/>
        <v>427</v>
      </c>
      <c r="AD75" s="514">
        <f t="shared" si="100"/>
        <v>1623</v>
      </c>
      <c r="AE75" s="518">
        <f t="shared" si="20"/>
        <v>0.76018735362997658</v>
      </c>
      <c r="AF75" s="629"/>
      <c r="AG75" s="3"/>
      <c r="AH75" s="3"/>
      <c r="AI75" s="3"/>
      <c r="AJ75" s="3"/>
      <c r="AK75" s="3"/>
      <c r="AL75" s="3"/>
      <c r="AM75" s="3"/>
      <c r="AN75" s="3"/>
      <c r="AO75" s="3"/>
      <c r="AP75" s="3"/>
      <c r="AQ75" s="3"/>
      <c r="AR75" s="3"/>
      <c r="AS75" s="3"/>
      <c r="AT75" s="3"/>
      <c r="AU75" s="3"/>
      <c r="AV75" s="3"/>
      <c r="AW75" s="3"/>
      <c r="AX75" s="3"/>
      <c r="AY75" s="3"/>
      <c r="AZ75" s="3"/>
      <c r="BA75" s="3"/>
      <c r="BB75" s="3"/>
    </row>
    <row r="76" spans="1:54" s="490" customFormat="1" ht="52.5" customHeight="1" x14ac:dyDescent="0.25">
      <c r="A76" s="638"/>
      <c r="B76" s="527" t="s">
        <v>164</v>
      </c>
      <c r="C76" s="16">
        <v>0</v>
      </c>
      <c r="D76" s="16">
        <v>0</v>
      </c>
      <c r="E76" s="16">
        <v>18</v>
      </c>
      <c r="F76" s="16">
        <v>7</v>
      </c>
      <c r="G76" s="16">
        <v>13</v>
      </c>
      <c r="H76" s="510">
        <f t="shared" si="0"/>
        <v>38</v>
      </c>
      <c r="I76" s="510">
        <f t="shared" si="85"/>
        <v>0</v>
      </c>
      <c r="J76" s="510">
        <f t="shared" si="86"/>
        <v>0</v>
      </c>
      <c r="K76" s="510">
        <f t="shared" si="87"/>
        <v>90</v>
      </c>
      <c r="L76" s="510">
        <f t="shared" si="88"/>
        <v>21</v>
      </c>
      <c r="M76" s="510">
        <f t="shared" si="89"/>
        <v>52</v>
      </c>
      <c r="N76" s="510">
        <f t="shared" si="90"/>
        <v>163</v>
      </c>
      <c r="O76" s="528">
        <f t="shared" si="102"/>
        <v>0.85789473684210527</v>
      </c>
      <c r="P76" s="493">
        <v>8</v>
      </c>
      <c r="Q76" s="493">
        <v>6</v>
      </c>
      <c r="R76" s="493">
        <v>143</v>
      </c>
      <c r="S76" s="493">
        <v>64</v>
      </c>
      <c r="T76" s="493">
        <v>168</v>
      </c>
      <c r="U76" s="514">
        <f t="shared" si="8"/>
        <v>389</v>
      </c>
      <c r="V76" s="514">
        <f t="shared" si="103"/>
        <v>16</v>
      </c>
      <c r="W76" s="514">
        <f t="shared" si="104"/>
        <v>6</v>
      </c>
      <c r="X76" s="514">
        <f t="shared" si="105"/>
        <v>715</v>
      </c>
      <c r="Y76" s="514">
        <f t="shared" si="106"/>
        <v>192</v>
      </c>
      <c r="Z76" s="514">
        <f t="shared" si="107"/>
        <v>672</v>
      </c>
      <c r="AA76" s="514">
        <f t="shared" si="92"/>
        <v>1601</v>
      </c>
      <c r="AB76" s="528">
        <f t="shared" si="93"/>
        <v>0.82313624678663244</v>
      </c>
      <c r="AC76" s="514">
        <f t="shared" si="99"/>
        <v>427</v>
      </c>
      <c r="AD76" s="514">
        <f t="shared" si="100"/>
        <v>1764</v>
      </c>
      <c r="AE76" s="518">
        <f t="shared" si="20"/>
        <v>0.82622950819672136</v>
      </c>
      <c r="AF76" s="629"/>
      <c r="AG76" s="3"/>
      <c r="AH76" s="3"/>
      <c r="AI76" s="3"/>
      <c r="AJ76" s="3"/>
      <c r="AK76" s="3"/>
      <c r="AL76" s="3"/>
      <c r="AM76" s="3"/>
      <c r="AN76" s="3"/>
      <c r="AO76" s="3"/>
      <c r="AP76" s="3"/>
      <c r="AQ76" s="3"/>
      <c r="AR76" s="3"/>
      <c r="AS76" s="3"/>
      <c r="AT76" s="3"/>
      <c r="AU76" s="3"/>
      <c r="AV76" s="3"/>
      <c r="AW76" s="3"/>
      <c r="AX76" s="3"/>
      <c r="AY76" s="3"/>
      <c r="AZ76" s="3"/>
      <c r="BA76" s="3"/>
      <c r="BB76" s="3"/>
    </row>
    <row r="77" spans="1:54" s="490" customFormat="1" ht="31.5" customHeight="1" x14ac:dyDescent="0.25">
      <c r="A77" s="638"/>
      <c r="B77" s="527" t="s">
        <v>165</v>
      </c>
      <c r="C77" s="16">
        <v>1</v>
      </c>
      <c r="D77" s="16">
        <v>0</v>
      </c>
      <c r="E77" s="16">
        <v>16</v>
      </c>
      <c r="F77" s="16">
        <v>8</v>
      </c>
      <c r="G77" s="16">
        <v>13</v>
      </c>
      <c r="H77" s="510">
        <f t="shared" si="0"/>
        <v>38</v>
      </c>
      <c r="I77" s="510">
        <f t="shared" si="85"/>
        <v>2</v>
      </c>
      <c r="J77" s="510">
        <f t="shared" si="86"/>
        <v>0</v>
      </c>
      <c r="K77" s="510">
        <f t="shared" si="87"/>
        <v>80</v>
      </c>
      <c r="L77" s="510">
        <f t="shared" si="88"/>
        <v>24</v>
      </c>
      <c r="M77" s="510">
        <f t="shared" si="89"/>
        <v>52</v>
      </c>
      <c r="N77" s="510">
        <f t="shared" si="90"/>
        <v>158</v>
      </c>
      <c r="O77" s="528">
        <f t="shared" si="102"/>
        <v>0.83157894736842108</v>
      </c>
      <c r="P77" s="493">
        <v>9</v>
      </c>
      <c r="Q77" s="493">
        <v>8</v>
      </c>
      <c r="R77" s="493">
        <v>102</v>
      </c>
      <c r="S77" s="493">
        <v>96</v>
      </c>
      <c r="T77" s="493">
        <v>174</v>
      </c>
      <c r="U77" s="514">
        <f t="shared" si="8"/>
        <v>389</v>
      </c>
      <c r="V77" s="514">
        <f t="shared" si="103"/>
        <v>18</v>
      </c>
      <c r="W77" s="514">
        <f t="shared" si="104"/>
        <v>8</v>
      </c>
      <c r="X77" s="514">
        <f t="shared" si="105"/>
        <v>510</v>
      </c>
      <c r="Y77" s="514">
        <f t="shared" si="106"/>
        <v>288</v>
      </c>
      <c r="Z77" s="514">
        <f t="shared" si="107"/>
        <v>696</v>
      </c>
      <c r="AA77" s="514">
        <f t="shared" si="92"/>
        <v>1520</v>
      </c>
      <c r="AB77" s="528">
        <f t="shared" si="93"/>
        <v>0.78149100257069404</v>
      </c>
      <c r="AC77" s="514">
        <f t="shared" si="99"/>
        <v>427</v>
      </c>
      <c r="AD77" s="514">
        <f t="shared" si="100"/>
        <v>1678</v>
      </c>
      <c r="AE77" s="518">
        <f t="shared" ref="AE77:AE86" si="108">AD77/(AC77*5)</f>
        <v>0.78594847775175647</v>
      </c>
      <c r="AF77" s="629"/>
      <c r="AG77" s="3"/>
      <c r="AH77" s="3"/>
      <c r="AI77" s="3"/>
      <c r="AJ77" s="3"/>
      <c r="AK77" s="3"/>
      <c r="AL77" s="3"/>
      <c r="AM77" s="3"/>
      <c r="AN77" s="3"/>
      <c r="AO77" s="3"/>
      <c r="AP77" s="3"/>
      <c r="AQ77" s="3"/>
      <c r="AR77" s="3"/>
      <c r="AS77" s="3"/>
      <c r="AT77" s="3"/>
      <c r="AU77" s="3"/>
      <c r="AV77" s="3"/>
      <c r="AW77" s="3"/>
      <c r="AX77" s="3"/>
      <c r="AY77" s="3"/>
      <c r="AZ77" s="3"/>
      <c r="BA77" s="3"/>
      <c r="BB77" s="3"/>
    </row>
    <row r="78" spans="1:54" s="490" customFormat="1" ht="57.75" customHeight="1" x14ac:dyDescent="0.25">
      <c r="A78" s="638"/>
      <c r="B78" s="527" t="s">
        <v>166</v>
      </c>
      <c r="C78" s="16">
        <v>0</v>
      </c>
      <c r="D78" s="16">
        <v>0</v>
      </c>
      <c r="E78" s="16">
        <v>16</v>
      </c>
      <c r="F78" s="16">
        <v>8</v>
      </c>
      <c r="G78" s="16">
        <v>14</v>
      </c>
      <c r="H78" s="510">
        <f t="shared" si="0"/>
        <v>38</v>
      </c>
      <c r="I78" s="510">
        <f t="shared" si="85"/>
        <v>0</v>
      </c>
      <c r="J78" s="510">
        <f t="shared" si="86"/>
        <v>0</v>
      </c>
      <c r="K78" s="510">
        <f t="shared" si="87"/>
        <v>80</v>
      </c>
      <c r="L78" s="510">
        <f t="shared" si="88"/>
        <v>24</v>
      </c>
      <c r="M78" s="510">
        <f t="shared" si="89"/>
        <v>56</v>
      </c>
      <c r="N78" s="510">
        <f t="shared" si="90"/>
        <v>160</v>
      </c>
      <c r="O78" s="528">
        <f t="shared" si="102"/>
        <v>0.84210526315789469</v>
      </c>
      <c r="P78" s="493">
        <v>6</v>
      </c>
      <c r="Q78" s="493">
        <v>4</v>
      </c>
      <c r="R78" s="493">
        <v>112</v>
      </c>
      <c r="S78" s="493">
        <v>95</v>
      </c>
      <c r="T78" s="493">
        <v>172</v>
      </c>
      <c r="U78" s="514">
        <f t="shared" si="8"/>
        <v>389</v>
      </c>
      <c r="V78" s="514">
        <f t="shared" si="103"/>
        <v>12</v>
      </c>
      <c r="W78" s="514">
        <f t="shared" si="104"/>
        <v>4</v>
      </c>
      <c r="X78" s="514">
        <f t="shared" si="105"/>
        <v>560</v>
      </c>
      <c r="Y78" s="514">
        <f t="shared" si="106"/>
        <v>285</v>
      </c>
      <c r="Z78" s="514">
        <f t="shared" si="107"/>
        <v>688</v>
      </c>
      <c r="AA78" s="514">
        <f t="shared" si="92"/>
        <v>1549</v>
      </c>
      <c r="AB78" s="528">
        <f t="shared" si="93"/>
        <v>0.79640102827763493</v>
      </c>
      <c r="AC78" s="514">
        <f t="shared" si="99"/>
        <v>427</v>
      </c>
      <c r="AD78" s="514">
        <f t="shared" si="100"/>
        <v>1709</v>
      </c>
      <c r="AE78" s="518">
        <f t="shared" si="108"/>
        <v>0.80046838407494147</v>
      </c>
      <c r="AF78" s="629"/>
      <c r="AG78" s="3"/>
      <c r="AH78" s="3"/>
      <c r="AI78" s="3"/>
      <c r="AJ78" s="3"/>
      <c r="AK78" s="3"/>
      <c r="AL78" s="3"/>
      <c r="AM78" s="3"/>
      <c r="AN78" s="3"/>
      <c r="AO78" s="3"/>
      <c r="AP78" s="3"/>
      <c r="AQ78" s="3"/>
      <c r="AR78" s="3"/>
      <c r="AS78" s="3"/>
      <c r="AT78" s="3"/>
      <c r="AU78" s="3"/>
      <c r="AV78" s="3"/>
      <c r="AW78" s="3"/>
      <c r="AX78" s="3"/>
      <c r="AY78" s="3"/>
      <c r="AZ78" s="3"/>
      <c r="BA78" s="3"/>
      <c r="BB78" s="3"/>
    </row>
    <row r="79" spans="1:54" s="490" customFormat="1" ht="31.5" customHeight="1" thickBot="1" x14ac:dyDescent="0.3">
      <c r="A79" s="639"/>
      <c r="B79" s="548" t="s">
        <v>167</v>
      </c>
      <c r="C79" s="320">
        <v>0</v>
      </c>
      <c r="D79" s="320">
        <v>0</v>
      </c>
      <c r="E79" s="320">
        <v>15</v>
      </c>
      <c r="F79" s="320">
        <v>10</v>
      </c>
      <c r="G79" s="320">
        <v>13</v>
      </c>
      <c r="H79" s="512">
        <f t="shared" si="0"/>
        <v>38</v>
      </c>
      <c r="I79" s="512">
        <f t="shared" si="85"/>
        <v>0</v>
      </c>
      <c r="J79" s="512">
        <f t="shared" si="86"/>
        <v>0</v>
      </c>
      <c r="K79" s="512">
        <f t="shared" si="87"/>
        <v>75</v>
      </c>
      <c r="L79" s="512">
        <f t="shared" si="88"/>
        <v>30</v>
      </c>
      <c r="M79" s="512">
        <f t="shared" si="89"/>
        <v>52</v>
      </c>
      <c r="N79" s="512">
        <f t="shared" si="90"/>
        <v>157</v>
      </c>
      <c r="O79" s="549">
        <f t="shared" si="102"/>
        <v>0.82631578947368423</v>
      </c>
      <c r="P79" s="496">
        <v>19</v>
      </c>
      <c r="Q79" s="496">
        <v>8</v>
      </c>
      <c r="R79" s="496">
        <v>90</v>
      </c>
      <c r="S79" s="496">
        <v>106</v>
      </c>
      <c r="T79" s="496">
        <v>166</v>
      </c>
      <c r="U79" s="450">
        <f t="shared" si="8"/>
        <v>389</v>
      </c>
      <c r="V79" s="450">
        <f t="shared" si="103"/>
        <v>38</v>
      </c>
      <c r="W79" s="450">
        <f t="shared" si="104"/>
        <v>8</v>
      </c>
      <c r="X79" s="450">
        <f t="shared" si="105"/>
        <v>450</v>
      </c>
      <c r="Y79" s="450">
        <f t="shared" si="106"/>
        <v>318</v>
      </c>
      <c r="Z79" s="450">
        <f t="shared" si="107"/>
        <v>664</v>
      </c>
      <c r="AA79" s="450">
        <f t="shared" si="92"/>
        <v>1478</v>
      </c>
      <c r="AB79" s="549">
        <f t="shared" si="93"/>
        <v>0.75989717223650388</v>
      </c>
      <c r="AC79" s="450">
        <f t="shared" si="99"/>
        <v>427</v>
      </c>
      <c r="AD79" s="450">
        <f t="shared" si="100"/>
        <v>1635</v>
      </c>
      <c r="AE79" s="562">
        <f t="shared" si="108"/>
        <v>0.76580796252927397</v>
      </c>
      <c r="AF79" s="630"/>
      <c r="AG79" s="3"/>
      <c r="AH79" s="3"/>
      <c r="AI79" s="3"/>
      <c r="AJ79" s="3"/>
      <c r="AK79" s="3"/>
      <c r="AL79" s="3"/>
      <c r="AM79" s="3"/>
      <c r="AN79" s="3"/>
      <c r="AO79" s="3"/>
      <c r="AP79" s="3"/>
      <c r="AQ79" s="3"/>
      <c r="AR79" s="3"/>
      <c r="AS79" s="3"/>
      <c r="AT79" s="3"/>
      <c r="AU79" s="3"/>
      <c r="AV79" s="3"/>
      <c r="AW79" s="3"/>
      <c r="AX79" s="3"/>
      <c r="AY79" s="3"/>
      <c r="AZ79" s="3"/>
      <c r="BA79" s="3"/>
      <c r="BB79" s="3"/>
    </row>
    <row r="80" spans="1:54" s="490" customFormat="1" ht="77.25" hidden="1" customHeight="1" x14ac:dyDescent="0.25">
      <c r="A80" s="587" t="s">
        <v>248</v>
      </c>
      <c r="B80" s="575" t="s">
        <v>168</v>
      </c>
      <c r="C80" s="317">
        <v>0</v>
      </c>
      <c r="D80" s="317">
        <v>1</v>
      </c>
      <c r="E80" s="317">
        <v>21</v>
      </c>
      <c r="F80" s="317">
        <v>1</v>
      </c>
      <c r="G80" s="317">
        <v>15</v>
      </c>
      <c r="H80" s="509">
        <f t="shared" si="0"/>
        <v>38</v>
      </c>
      <c r="I80" s="509">
        <f t="shared" si="85"/>
        <v>0</v>
      </c>
      <c r="J80" s="509">
        <f t="shared" si="86"/>
        <v>1</v>
      </c>
      <c r="K80" s="509">
        <f t="shared" si="87"/>
        <v>105</v>
      </c>
      <c r="L80" s="509">
        <f t="shared" si="88"/>
        <v>3</v>
      </c>
      <c r="M80" s="509">
        <f t="shared" si="89"/>
        <v>60</v>
      </c>
      <c r="N80" s="509">
        <f t="shared" si="90"/>
        <v>169</v>
      </c>
      <c r="O80" s="576">
        <f t="shared" si="102"/>
        <v>0.88947368421052631</v>
      </c>
      <c r="P80" s="577">
        <v>15</v>
      </c>
      <c r="Q80" s="577">
        <v>5</v>
      </c>
      <c r="R80" s="577">
        <v>124</v>
      </c>
      <c r="S80" s="577">
        <v>61</v>
      </c>
      <c r="T80" s="577">
        <v>184</v>
      </c>
      <c r="U80" s="515">
        <f t="shared" si="8"/>
        <v>389</v>
      </c>
      <c r="V80" s="515">
        <f t="shared" si="103"/>
        <v>30</v>
      </c>
      <c r="W80" s="515">
        <f t="shared" si="104"/>
        <v>5</v>
      </c>
      <c r="X80" s="515">
        <f t="shared" si="105"/>
        <v>620</v>
      </c>
      <c r="Y80" s="515">
        <f t="shared" si="106"/>
        <v>183</v>
      </c>
      <c r="Z80" s="515">
        <f t="shared" si="107"/>
        <v>736</v>
      </c>
      <c r="AA80" s="515">
        <f t="shared" si="92"/>
        <v>1574</v>
      </c>
      <c r="AB80" s="576">
        <f t="shared" si="93"/>
        <v>0.80925449871465294</v>
      </c>
      <c r="AC80" s="515">
        <f t="shared" si="99"/>
        <v>427</v>
      </c>
      <c r="AD80" s="515">
        <f t="shared" si="100"/>
        <v>1743</v>
      </c>
      <c r="AE80" s="558">
        <f t="shared" si="108"/>
        <v>0.81639344262295077</v>
      </c>
      <c r="AF80" s="541"/>
      <c r="AG80" s="3"/>
      <c r="AH80" s="3"/>
      <c r="AI80" s="3"/>
      <c r="AJ80" s="3"/>
      <c r="AK80" s="3"/>
      <c r="AL80" s="3"/>
      <c r="AM80" s="3"/>
      <c r="AN80" s="3"/>
      <c r="AO80" s="3"/>
      <c r="AP80" s="3"/>
      <c r="AQ80" s="3"/>
      <c r="AR80" s="3"/>
      <c r="AS80" s="3"/>
      <c r="AT80" s="3"/>
      <c r="AU80" s="3"/>
      <c r="AV80" s="3"/>
      <c r="AW80" s="3"/>
      <c r="AX80" s="3"/>
      <c r="AY80" s="3"/>
      <c r="AZ80" s="3"/>
      <c r="BA80" s="3"/>
      <c r="BB80" s="3"/>
    </row>
    <row r="81" spans="1:54" s="490" customFormat="1" ht="201.75" customHeight="1" x14ac:dyDescent="0.25">
      <c r="A81" s="622" t="s">
        <v>249</v>
      </c>
      <c r="B81" s="527" t="s">
        <v>169</v>
      </c>
      <c r="C81" s="16">
        <v>0</v>
      </c>
      <c r="D81" s="16">
        <v>0</v>
      </c>
      <c r="E81" s="16">
        <v>16</v>
      </c>
      <c r="F81" s="16">
        <v>10</v>
      </c>
      <c r="G81" s="16">
        <v>12</v>
      </c>
      <c r="H81" s="510">
        <f t="shared" si="0"/>
        <v>38</v>
      </c>
      <c r="I81" s="510">
        <f t="shared" si="85"/>
        <v>0</v>
      </c>
      <c r="J81" s="510">
        <f t="shared" si="86"/>
        <v>0</v>
      </c>
      <c r="K81" s="510">
        <f t="shared" si="87"/>
        <v>80</v>
      </c>
      <c r="L81" s="510">
        <f t="shared" si="88"/>
        <v>30</v>
      </c>
      <c r="M81" s="510">
        <f t="shared" si="89"/>
        <v>48</v>
      </c>
      <c r="N81" s="510">
        <f t="shared" si="90"/>
        <v>158</v>
      </c>
      <c r="O81" s="528">
        <f t="shared" si="102"/>
        <v>0.83157894736842108</v>
      </c>
      <c r="P81" s="493">
        <v>20</v>
      </c>
      <c r="Q81" s="493">
        <v>8</v>
      </c>
      <c r="R81" s="493">
        <v>107</v>
      </c>
      <c r="S81" s="493">
        <v>72</v>
      </c>
      <c r="T81" s="493">
        <v>182</v>
      </c>
      <c r="U81" s="514">
        <f t="shared" si="8"/>
        <v>389</v>
      </c>
      <c r="V81" s="514">
        <f t="shared" si="103"/>
        <v>40</v>
      </c>
      <c r="W81" s="514">
        <f t="shared" si="104"/>
        <v>8</v>
      </c>
      <c r="X81" s="514">
        <f t="shared" si="105"/>
        <v>535</v>
      </c>
      <c r="Y81" s="514">
        <f t="shared" si="106"/>
        <v>216</v>
      </c>
      <c r="Z81" s="514">
        <f t="shared" si="107"/>
        <v>728</v>
      </c>
      <c r="AA81" s="514">
        <f t="shared" si="92"/>
        <v>1527</v>
      </c>
      <c r="AB81" s="528">
        <f t="shared" si="93"/>
        <v>0.78508997429305916</v>
      </c>
      <c r="AC81" s="514">
        <f t="shared" si="99"/>
        <v>427</v>
      </c>
      <c r="AD81" s="514">
        <f t="shared" si="100"/>
        <v>1685</v>
      </c>
      <c r="AE81" s="518">
        <f t="shared" si="108"/>
        <v>0.78922716627634659</v>
      </c>
      <c r="AF81" s="590" t="s">
        <v>298</v>
      </c>
      <c r="AG81" s="3"/>
      <c r="AH81" s="3"/>
      <c r="AI81" s="3"/>
      <c r="AJ81" s="3"/>
      <c r="AK81" s="3"/>
      <c r="AL81" s="3"/>
      <c r="AM81" s="3"/>
      <c r="AN81" s="3"/>
      <c r="AO81" s="3"/>
      <c r="AP81" s="3"/>
      <c r="AQ81" s="3"/>
      <c r="AR81" s="3"/>
      <c r="AS81" s="3"/>
      <c r="AT81" s="3"/>
      <c r="AU81" s="3"/>
      <c r="AV81" s="3"/>
      <c r="AW81" s="3"/>
      <c r="AX81" s="3"/>
      <c r="AY81" s="3"/>
      <c r="AZ81" s="3"/>
      <c r="BA81" s="3"/>
      <c r="BB81" s="3"/>
    </row>
    <row r="82" spans="1:54" s="490" customFormat="1" ht="31.5" customHeight="1" x14ac:dyDescent="0.25">
      <c r="A82" s="622"/>
      <c r="B82" s="527" t="s">
        <v>170</v>
      </c>
      <c r="C82" s="16">
        <v>0</v>
      </c>
      <c r="D82" s="16">
        <v>0</v>
      </c>
      <c r="E82" s="16">
        <v>18</v>
      </c>
      <c r="F82" s="16">
        <v>5</v>
      </c>
      <c r="G82" s="16">
        <v>15</v>
      </c>
      <c r="H82" s="510">
        <f t="shared" si="0"/>
        <v>38</v>
      </c>
      <c r="I82" s="510">
        <f t="shared" si="85"/>
        <v>0</v>
      </c>
      <c r="J82" s="510">
        <f t="shared" si="86"/>
        <v>0</v>
      </c>
      <c r="K82" s="510">
        <f t="shared" si="87"/>
        <v>90</v>
      </c>
      <c r="L82" s="510">
        <f t="shared" si="88"/>
        <v>15</v>
      </c>
      <c r="M82" s="510">
        <f t="shared" si="89"/>
        <v>60</v>
      </c>
      <c r="N82" s="510">
        <f t="shared" si="90"/>
        <v>165</v>
      </c>
      <c r="O82" s="528">
        <f t="shared" si="102"/>
        <v>0.86842105263157898</v>
      </c>
      <c r="P82" s="493">
        <v>16</v>
      </c>
      <c r="Q82" s="493">
        <v>4</v>
      </c>
      <c r="R82" s="493">
        <v>123</v>
      </c>
      <c r="S82" s="493">
        <v>65</v>
      </c>
      <c r="T82" s="493">
        <v>181</v>
      </c>
      <c r="U82" s="514">
        <f t="shared" si="8"/>
        <v>389</v>
      </c>
      <c r="V82" s="514">
        <f t="shared" si="103"/>
        <v>32</v>
      </c>
      <c r="W82" s="514">
        <f t="shared" si="104"/>
        <v>4</v>
      </c>
      <c r="X82" s="514">
        <f t="shared" si="105"/>
        <v>615</v>
      </c>
      <c r="Y82" s="514">
        <f t="shared" si="106"/>
        <v>195</v>
      </c>
      <c r="Z82" s="514">
        <f t="shared" si="107"/>
        <v>724</v>
      </c>
      <c r="AA82" s="514">
        <f t="shared" si="92"/>
        <v>1570</v>
      </c>
      <c r="AB82" s="528">
        <f t="shared" si="93"/>
        <v>0.80719794344473006</v>
      </c>
      <c r="AC82" s="514">
        <f t="shared" si="99"/>
        <v>427</v>
      </c>
      <c r="AD82" s="514">
        <f t="shared" si="100"/>
        <v>1735</v>
      </c>
      <c r="AE82" s="518">
        <f t="shared" si="108"/>
        <v>0.81264637002341922</v>
      </c>
      <c r="AF82" s="530"/>
      <c r="AG82" s="3"/>
      <c r="AH82" s="3"/>
      <c r="AI82" s="3"/>
      <c r="AJ82" s="3"/>
      <c r="AK82" s="3"/>
      <c r="AL82" s="3"/>
      <c r="AM82" s="3"/>
      <c r="AN82" s="3"/>
      <c r="AO82" s="3"/>
      <c r="AP82" s="3"/>
      <c r="AQ82" s="3"/>
      <c r="AR82" s="3"/>
      <c r="AS82" s="3"/>
      <c r="AT82" s="3"/>
      <c r="AU82" s="3"/>
      <c r="AV82" s="3"/>
      <c r="AW82" s="3"/>
      <c r="AX82" s="3"/>
      <c r="AY82" s="3"/>
      <c r="AZ82" s="3"/>
      <c r="BA82" s="3"/>
      <c r="BB82" s="3"/>
    </row>
    <row r="83" spans="1:54" s="490" customFormat="1" ht="240.75" customHeight="1" x14ac:dyDescent="0.25">
      <c r="A83" s="622"/>
      <c r="B83" s="527" t="s">
        <v>171</v>
      </c>
      <c r="C83" s="16">
        <v>0</v>
      </c>
      <c r="D83" s="16">
        <v>0</v>
      </c>
      <c r="E83" s="16">
        <v>19</v>
      </c>
      <c r="F83" s="16">
        <v>6</v>
      </c>
      <c r="G83" s="16">
        <v>13</v>
      </c>
      <c r="H83" s="510">
        <f t="shared" si="0"/>
        <v>38</v>
      </c>
      <c r="I83" s="510">
        <f t="shared" si="85"/>
        <v>0</v>
      </c>
      <c r="J83" s="510">
        <f t="shared" si="86"/>
        <v>0</v>
      </c>
      <c r="K83" s="510">
        <f t="shared" si="87"/>
        <v>95</v>
      </c>
      <c r="L83" s="510">
        <f t="shared" si="88"/>
        <v>18</v>
      </c>
      <c r="M83" s="510">
        <f t="shared" si="89"/>
        <v>52</v>
      </c>
      <c r="N83" s="510">
        <f t="shared" si="90"/>
        <v>165</v>
      </c>
      <c r="O83" s="528">
        <f t="shared" si="102"/>
        <v>0.86842105263157898</v>
      </c>
      <c r="P83" s="493">
        <v>11</v>
      </c>
      <c r="Q83" s="493">
        <v>5</v>
      </c>
      <c r="R83" s="493">
        <v>85</v>
      </c>
      <c r="S83" s="493">
        <v>110</v>
      </c>
      <c r="T83" s="493">
        <v>178</v>
      </c>
      <c r="U83" s="514">
        <f t="shared" si="8"/>
        <v>389</v>
      </c>
      <c r="V83" s="514">
        <f t="shared" si="103"/>
        <v>22</v>
      </c>
      <c r="W83" s="514">
        <f t="shared" si="104"/>
        <v>5</v>
      </c>
      <c r="X83" s="514">
        <f t="shared" si="105"/>
        <v>425</v>
      </c>
      <c r="Y83" s="514">
        <f t="shared" si="106"/>
        <v>330</v>
      </c>
      <c r="Z83" s="514">
        <f t="shared" si="107"/>
        <v>712</v>
      </c>
      <c r="AA83" s="514">
        <f t="shared" si="92"/>
        <v>1494</v>
      </c>
      <c r="AB83" s="528">
        <f t="shared" si="93"/>
        <v>0.76812339331619539</v>
      </c>
      <c r="AC83" s="514">
        <f t="shared" si="99"/>
        <v>427</v>
      </c>
      <c r="AD83" s="514">
        <f t="shared" si="100"/>
        <v>1659</v>
      </c>
      <c r="AE83" s="518">
        <f t="shared" si="108"/>
        <v>0.77704918032786885</v>
      </c>
      <c r="AF83" s="590" t="s">
        <v>299</v>
      </c>
      <c r="AG83" s="3"/>
      <c r="AH83" s="3"/>
      <c r="AI83" s="3"/>
      <c r="AJ83" s="3"/>
      <c r="AK83" s="3"/>
      <c r="AL83" s="3"/>
      <c r="AM83" s="3"/>
      <c r="AN83" s="3"/>
      <c r="AO83" s="3"/>
      <c r="AP83" s="3"/>
      <c r="AQ83" s="3"/>
      <c r="AR83" s="3"/>
      <c r="AS83" s="3"/>
      <c r="AT83" s="3"/>
      <c r="AU83" s="3"/>
      <c r="AV83" s="3"/>
      <c r="AW83" s="3"/>
      <c r="AX83" s="3"/>
      <c r="AY83" s="3"/>
      <c r="AZ83" s="3"/>
      <c r="BA83" s="3"/>
      <c r="BB83" s="3"/>
    </row>
    <row r="84" spans="1:54" s="490" customFormat="1" ht="230.25" customHeight="1" x14ac:dyDescent="0.25">
      <c r="A84" s="622"/>
      <c r="B84" s="527" t="s">
        <v>172</v>
      </c>
      <c r="C84" s="16">
        <v>0</v>
      </c>
      <c r="D84" s="16">
        <v>0</v>
      </c>
      <c r="E84" s="16">
        <v>16</v>
      </c>
      <c r="F84" s="16">
        <v>6</v>
      </c>
      <c r="G84" s="16">
        <v>16</v>
      </c>
      <c r="H84" s="510">
        <f t="shared" si="0"/>
        <v>38</v>
      </c>
      <c r="I84" s="510">
        <f t="shared" si="85"/>
        <v>0</v>
      </c>
      <c r="J84" s="510">
        <f t="shared" si="86"/>
        <v>0</v>
      </c>
      <c r="K84" s="510">
        <f t="shared" si="87"/>
        <v>80</v>
      </c>
      <c r="L84" s="510">
        <f t="shared" si="88"/>
        <v>18</v>
      </c>
      <c r="M84" s="510">
        <f t="shared" si="89"/>
        <v>64</v>
      </c>
      <c r="N84" s="510">
        <f t="shared" si="90"/>
        <v>162</v>
      </c>
      <c r="O84" s="528">
        <f t="shared" si="102"/>
        <v>0.85263157894736841</v>
      </c>
      <c r="P84" s="493">
        <v>11</v>
      </c>
      <c r="Q84" s="493">
        <v>3</v>
      </c>
      <c r="R84" s="493">
        <v>90</v>
      </c>
      <c r="S84" s="493">
        <v>95</v>
      </c>
      <c r="T84" s="493">
        <v>190</v>
      </c>
      <c r="U84" s="514">
        <f t="shared" si="8"/>
        <v>389</v>
      </c>
      <c r="V84" s="514">
        <f t="shared" si="103"/>
        <v>22</v>
      </c>
      <c r="W84" s="514">
        <f t="shared" si="104"/>
        <v>3</v>
      </c>
      <c r="X84" s="514">
        <f t="shared" si="105"/>
        <v>450</v>
      </c>
      <c r="Y84" s="514">
        <f t="shared" si="106"/>
        <v>285</v>
      </c>
      <c r="Z84" s="514">
        <f t="shared" si="107"/>
        <v>760</v>
      </c>
      <c r="AA84" s="514">
        <f t="shared" si="92"/>
        <v>1520</v>
      </c>
      <c r="AB84" s="528">
        <f t="shared" si="93"/>
        <v>0.78149100257069404</v>
      </c>
      <c r="AC84" s="514">
        <f t="shared" si="99"/>
        <v>427</v>
      </c>
      <c r="AD84" s="514">
        <f t="shared" si="100"/>
        <v>1682</v>
      </c>
      <c r="AE84" s="518">
        <f t="shared" si="108"/>
        <v>0.7878220140515223</v>
      </c>
      <c r="AF84" s="590" t="s">
        <v>300</v>
      </c>
      <c r="AG84" s="3"/>
      <c r="AH84" s="3"/>
      <c r="AI84" s="3"/>
      <c r="AJ84" s="3"/>
      <c r="AK84" s="3"/>
      <c r="AL84" s="3"/>
      <c r="AM84" s="3"/>
      <c r="AN84" s="3"/>
      <c r="AO84" s="3"/>
      <c r="AP84" s="3"/>
      <c r="AQ84" s="3"/>
      <c r="AR84" s="3"/>
      <c r="AS84" s="3"/>
      <c r="AT84" s="3"/>
      <c r="AU84" s="3"/>
      <c r="AV84" s="3"/>
      <c r="AW84" s="3"/>
      <c r="AX84" s="3"/>
      <c r="AY84" s="3"/>
      <c r="AZ84" s="3"/>
      <c r="BA84" s="3"/>
      <c r="BB84" s="3"/>
    </row>
    <row r="85" spans="1:54" s="490" customFormat="1" ht="260.25" customHeight="1" x14ac:dyDescent="0.25">
      <c r="A85" s="622"/>
      <c r="B85" s="527" t="s">
        <v>173</v>
      </c>
      <c r="C85" s="16">
        <v>0</v>
      </c>
      <c r="D85" s="16">
        <v>0</v>
      </c>
      <c r="E85" s="16">
        <v>15</v>
      </c>
      <c r="F85" s="16">
        <v>7</v>
      </c>
      <c r="G85" s="16">
        <v>16</v>
      </c>
      <c r="H85" s="510">
        <f t="shared" si="0"/>
        <v>38</v>
      </c>
      <c r="I85" s="510">
        <f t="shared" si="85"/>
        <v>0</v>
      </c>
      <c r="J85" s="510">
        <f t="shared" si="86"/>
        <v>0</v>
      </c>
      <c r="K85" s="510">
        <f t="shared" si="87"/>
        <v>75</v>
      </c>
      <c r="L85" s="510">
        <f t="shared" si="88"/>
        <v>21</v>
      </c>
      <c r="M85" s="510">
        <f t="shared" si="89"/>
        <v>64</v>
      </c>
      <c r="N85" s="510">
        <f t="shared" si="90"/>
        <v>160</v>
      </c>
      <c r="O85" s="528">
        <f t="shared" si="102"/>
        <v>0.84210526315789469</v>
      </c>
      <c r="P85" s="493">
        <v>17</v>
      </c>
      <c r="Q85" s="493">
        <v>11</v>
      </c>
      <c r="R85" s="493">
        <v>85</v>
      </c>
      <c r="S85" s="493">
        <v>100</v>
      </c>
      <c r="T85" s="493">
        <v>176</v>
      </c>
      <c r="U85" s="514">
        <f t="shared" si="8"/>
        <v>389</v>
      </c>
      <c r="V85" s="514">
        <f t="shared" si="103"/>
        <v>34</v>
      </c>
      <c r="W85" s="514">
        <f t="shared" si="104"/>
        <v>11</v>
      </c>
      <c r="X85" s="514">
        <f t="shared" si="105"/>
        <v>425</v>
      </c>
      <c r="Y85" s="514">
        <f t="shared" si="106"/>
        <v>300</v>
      </c>
      <c r="Z85" s="514">
        <f t="shared" si="107"/>
        <v>704</v>
      </c>
      <c r="AA85" s="514">
        <f t="shared" si="92"/>
        <v>1474</v>
      </c>
      <c r="AB85" s="528">
        <f t="shared" si="93"/>
        <v>0.757840616966581</v>
      </c>
      <c r="AC85" s="514">
        <f t="shared" si="99"/>
        <v>427</v>
      </c>
      <c r="AD85" s="514">
        <f t="shared" si="100"/>
        <v>1634</v>
      </c>
      <c r="AE85" s="518">
        <f t="shared" si="108"/>
        <v>0.76533957845433254</v>
      </c>
      <c r="AF85" s="590" t="s">
        <v>301</v>
      </c>
      <c r="AG85" s="3"/>
      <c r="AH85" s="3"/>
      <c r="AI85" s="3"/>
      <c r="AJ85" s="3"/>
      <c r="AK85" s="3"/>
      <c r="AL85" s="3"/>
      <c r="AM85" s="3"/>
      <c r="AN85" s="3"/>
      <c r="AO85" s="3"/>
      <c r="AP85" s="3"/>
      <c r="AQ85" s="3"/>
      <c r="AR85" s="3"/>
      <c r="AS85" s="3"/>
      <c r="AT85" s="3"/>
      <c r="AU85" s="3"/>
      <c r="AV85" s="3"/>
      <c r="AW85" s="3"/>
      <c r="AX85" s="3"/>
      <c r="AY85" s="3"/>
      <c r="AZ85" s="3"/>
      <c r="BA85" s="3"/>
      <c r="BB85" s="3"/>
    </row>
    <row r="86" spans="1:54" s="490" customFormat="1" ht="150.75" customHeight="1" x14ac:dyDescent="0.25">
      <c r="A86" s="622"/>
      <c r="B86" s="527" t="s">
        <v>174</v>
      </c>
      <c r="C86" s="16">
        <v>1</v>
      </c>
      <c r="D86" s="16">
        <v>0</v>
      </c>
      <c r="E86" s="16">
        <v>16</v>
      </c>
      <c r="F86" s="16">
        <v>5</v>
      </c>
      <c r="G86" s="16">
        <v>16</v>
      </c>
      <c r="H86" s="510">
        <f t="shared" si="0"/>
        <v>38</v>
      </c>
      <c r="I86" s="510">
        <f t="shared" si="85"/>
        <v>2</v>
      </c>
      <c r="J86" s="510">
        <f t="shared" si="86"/>
        <v>0</v>
      </c>
      <c r="K86" s="510">
        <f t="shared" si="87"/>
        <v>80</v>
      </c>
      <c r="L86" s="510">
        <f t="shared" si="88"/>
        <v>15</v>
      </c>
      <c r="M86" s="510">
        <f t="shared" si="89"/>
        <v>64</v>
      </c>
      <c r="N86" s="510">
        <f t="shared" si="90"/>
        <v>161</v>
      </c>
      <c r="O86" s="528">
        <f t="shared" si="102"/>
        <v>0.84736842105263155</v>
      </c>
      <c r="P86" s="493">
        <v>16</v>
      </c>
      <c r="Q86" s="493">
        <v>9</v>
      </c>
      <c r="R86" s="493">
        <v>110</v>
      </c>
      <c r="S86" s="493">
        <v>79</v>
      </c>
      <c r="T86" s="493">
        <v>175</v>
      </c>
      <c r="U86" s="514">
        <f t="shared" si="8"/>
        <v>389</v>
      </c>
      <c r="V86" s="514">
        <f t="shared" si="103"/>
        <v>32</v>
      </c>
      <c r="W86" s="514">
        <f t="shared" si="104"/>
        <v>9</v>
      </c>
      <c r="X86" s="514">
        <f t="shared" si="105"/>
        <v>550</v>
      </c>
      <c r="Y86" s="514">
        <f t="shared" si="106"/>
        <v>237</v>
      </c>
      <c r="Z86" s="514">
        <f t="shared" si="107"/>
        <v>700</v>
      </c>
      <c r="AA86" s="514">
        <f t="shared" si="92"/>
        <v>1528</v>
      </c>
      <c r="AB86" s="528">
        <f t="shared" si="93"/>
        <v>0.78560411311053979</v>
      </c>
      <c r="AC86" s="514">
        <f t="shared" si="99"/>
        <v>427</v>
      </c>
      <c r="AD86" s="514">
        <f t="shared" si="100"/>
        <v>1689</v>
      </c>
      <c r="AE86" s="518">
        <f t="shared" si="108"/>
        <v>0.79110070257611242</v>
      </c>
      <c r="AF86" s="590" t="s">
        <v>302</v>
      </c>
      <c r="AG86" s="3"/>
      <c r="AH86" s="3"/>
      <c r="AI86" s="3"/>
      <c r="AJ86" s="3"/>
      <c r="AK86" s="3"/>
      <c r="AL86" s="3"/>
      <c r="AM86" s="3"/>
      <c r="AN86" s="3"/>
      <c r="AO86" s="3"/>
      <c r="AP86" s="3"/>
      <c r="AQ86" s="3"/>
      <c r="AR86" s="3"/>
      <c r="AS86" s="3"/>
      <c r="AT86" s="3"/>
      <c r="AU86" s="3"/>
      <c r="AV86" s="3"/>
      <c r="AW86" s="3"/>
      <c r="AX86" s="3"/>
      <c r="AY86" s="3"/>
      <c r="AZ86" s="3"/>
      <c r="BA86" s="3"/>
      <c r="BB86" s="3"/>
    </row>
    <row r="87" spans="1:54" s="490" customFormat="1" ht="31.5" customHeight="1" x14ac:dyDescent="0.25">
      <c r="B87" s="508"/>
      <c r="C87" s="3"/>
      <c r="D87" s="3"/>
      <c r="E87" s="3"/>
      <c r="F87" s="3"/>
      <c r="G87" s="3"/>
      <c r="H87" s="3"/>
      <c r="I87" s="3"/>
      <c r="J87" s="3"/>
      <c r="K87" s="3"/>
      <c r="L87" s="3"/>
      <c r="M87" s="3"/>
      <c r="N87" s="499"/>
      <c r="O87" s="500"/>
      <c r="P87" s="3"/>
      <c r="Q87" s="3"/>
      <c r="R87" s="3"/>
      <c r="S87" s="3"/>
      <c r="T87" s="3"/>
      <c r="U87" s="3"/>
      <c r="V87" s="3"/>
      <c r="W87" s="3"/>
      <c r="X87" s="3"/>
      <c r="Y87" s="3"/>
      <c r="Z87" s="3"/>
      <c r="AA87" s="3"/>
      <c r="AB87" s="39"/>
      <c r="AC87" s="3"/>
      <c r="AD87" s="3"/>
      <c r="AE87" s="451"/>
      <c r="AF87" s="508"/>
      <c r="AG87" s="3"/>
      <c r="AH87" s="3"/>
      <c r="AI87" s="3"/>
      <c r="AJ87" s="3"/>
      <c r="AK87" s="3"/>
      <c r="AL87" s="3"/>
      <c r="AM87" s="3"/>
      <c r="AN87" s="3"/>
      <c r="AO87" s="3"/>
      <c r="AP87" s="3"/>
      <c r="AQ87" s="3"/>
      <c r="AR87" s="3"/>
      <c r="AS87" s="3"/>
      <c r="AT87" s="3"/>
      <c r="AU87" s="3"/>
      <c r="AV87" s="3"/>
      <c r="AW87" s="3"/>
      <c r="AX87" s="3"/>
      <c r="AY87" s="3"/>
      <c r="AZ87" s="3"/>
      <c r="BA87" s="3"/>
      <c r="BB87" s="3"/>
    </row>
    <row r="88" spans="1:54" s="490" customFormat="1" ht="31.5" customHeight="1" x14ac:dyDescent="0.25">
      <c r="B88" s="508"/>
      <c r="C88" s="3"/>
      <c r="D88" s="3"/>
      <c r="E88" s="3"/>
      <c r="F88" s="3"/>
      <c r="G88" s="3"/>
      <c r="H88" s="3"/>
      <c r="I88" s="3"/>
      <c r="J88" s="3"/>
      <c r="K88" s="3"/>
      <c r="L88" s="3"/>
      <c r="M88" s="3"/>
      <c r="N88" s="3"/>
      <c r="O88" s="452"/>
      <c r="P88" s="3"/>
      <c r="Q88" s="3"/>
      <c r="R88" s="3"/>
      <c r="S88" s="3"/>
      <c r="T88" s="3"/>
      <c r="U88" s="3"/>
      <c r="V88" s="3"/>
      <c r="W88" s="3"/>
      <c r="X88" s="3"/>
      <c r="Y88" s="3"/>
      <c r="Z88" s="3"/>
      <c r="AA88" s="3"/>
      <c r="AB88" s="39"/>
      <c r="AC88" s="3"/>
      <c r="AD88" s="3"/>
      <c r="AE88" s="451"/>
      <c r="AF88" s="508"/>
      <c r="AG88" s="3"/>
      <c r="AH88" s="3"/>
      <c r="AI88" s="3"/>
      <c r="AJ88" s="3"/>
      <c r="AK88" s="3"/>
      <c r="AL88" s="3"/>
      <c r="AM88" s="3"/>
      <c r="AN88" s="3"/>
      <c r="AO88" s="3"/>
      <c r="AP88" s="3"/>
      <c r="AQ88" s="3"/>
      <c r="AR88" s="3"/>
      <c r="AS88" s="3"/>
      <c r="AT88" s="3"/>
      <c r="AU88" s="3"/>
      <c r="AV88" s="3"/>
      <c r="AW88" s="3"/>
      <c r="AX88" s="3"/>
      <c r="AY88" s="3"/>
      <c r="AZ88" s="3"/>
      <c r="BA88" s="3"/>
      <c r="BB88" s="3"/>
    </row>
    <row r="89" spans="1:54" s="490" customFormat="1" ht="31.5" customHeight="1" x14ac:dyDescent="0.25">
      <c r="B89" s="508"/>
      <c r="C89" s="3"/>
      <c r="D89" s="3"/>
      <c r="E89" s="3"/>
      <c r="F89" s="3"/>
      <c r="G89" s="3"/>
      <c r="H89" s="3"/>
      <c r="I89" s="3"/>
      <c r="J89" s="3"/>
      <c r="K89" s="3"/>
      <c r="L89" s="3"/>
      <c r="M89" s="3"/>
      <c r="N89" s="3"/>
      <c r="O89" s="39"/>
      <c r="P89" s="3"/>
      <c r="Q89" s="3"/>
      <c r="R89" s="3"/>
      <c r="S89" s="3"/>
      <c r="T89" s="3"/>
      <c r="U89" s="3"/>
      <c r="V89" s="3"/>
      <c r="W89" s="3"/>
      <c r="X89" s="3"/>
      <c r="Y89" s="3"/>
      <c r="Z89" s="3"/>
      <c r="AA89" s="3"/>
      <c r="AB89" s="39"/>
      <c r="AC89" s="3"/>
      <c r="AD89" s="3"/>
      <c r="AE89" s="451"/>
      <c r="AF89" s="508"/>
      <c r="AG89" s="3"/>
      <c r="AH89" s="3"/>
      <c r="AI89" s="3"/>
      <c r="AJ89" s="3"/>
      <c r="AK89" s="3"/>
      <c r="AL89" s="3"/>
      <c r="AM89" s="3"/>
      <c r="AN89" s="3"/>
      <c r="AO89" s="3"/>
      <c r="AP89" s="3"/>
      <c r="AQ89" s="3"/>
      <c r="AR89" s="3"/>
      <c r="AS89" s="3"/>
      <c r="AT89" s="3"/>
      <c r="AU89" s="3"/>
      <c r="AV89" s="3"/>
      <c r="AW89" s="3"/>
      <c r="AX89" s="3"/>
      <c r="AY89" s="3"/>
      <c r="AZ89" s="3"/>
      <c r="BA89" s="3"/>
      <c r="BB89" s="3"/>
    </row>
    <row r="90" spans="1:54" s="490" customFormat="1" ht="31.5" customHeight="1" x14ac:dyDescent="0.25">
      <c r="B90" s="508"/>
      <c r="C90" s="3"/>
      <c r="D90" s="3"/>
      <c r="E90" s="3"/>
      <c r="F90" s="3"/>
      <c r="G90" s="3"/>
      <c r="H90" s="3"/>
      <c r="I90" s="3"/>
      <c r="J90" s="3"/>
      <c r="K90" s="3"/>
      <c r="L90" s="3"/>
      <c r="M90" s="3"/>
      <c r="N90" s="3"/>
      <c r="O90" s="39"/>
      <c r="P90" s="3"/>
      <c r="Q90" s="3"/>
      <c r="R90" s="3"/>
      <c r="S90" s="3"/>
      <c r="T90" s="3"/>
      <c r="U90" s="3"/>
      <c r="V90" s="3"/>
      <c r="W90" s="3"/>
      <c r="X90" s="3"/>
      <c r="Y90" s="3"/>
      <c r="Z90" s="3"/>
      <c r="AA90" s="3"/>
      <c r="AB90" s="39"/>
      <c r="AC90" s="3"/>
      <c r="AD90" s="3"/>
      <c r="AE90" s="451"/>
      <c r="AF90" s="508"/>
      <c r="AG90" s="3"/>
      <c r="AH90" s="3"/>
      <c r="AI90" s="3"/>
      <c r="AJ90" s="3"/>
      <c r="AK90" s="3"/>
      <c r="AL90" s="3"/>
      <c r="AM90" s="3"/>
      <c r="AN90" s="3"/>
      <c r="AO90" s="3"/>
      <c r="AP90" s="3"/>
      <c r="AQ90" s="3"/>
      <c r="AR90" s="3"/>
      <c r="AS90" s="3"/>
      <c r="AT90" s="3"/>
      <c r="AU90" s="3"/>
      <c r="AV90" s="3"/>
      <c r="AW90" s="3"/>
      <c r="AX90" s="3"/>
      <c r="AY90" s="3"/>
      <c r="AZ90" s="3"/>
      <c r="BA90" s="3"/>
      <c r="BB90" s="3"/>
    </row>
    <row r="91" spans="1:54" s="490" customFormat="1" ht="31.5" customHeight="1" x14ac:dyDescent="0.25">
      <c r="B91" s="508"/>
      <c r="C91" s="3"/>
      <c r="D91" s="3"/>
      <c r="E91" s="3"/>
      <c r="F91" s="3"/>
      <c r="G91" s="3"/>
      <c r="H91" s="3"/>
      <c r="I91" s="3"/>
      <c r="J91" s="3"/>
      <c r="K91" s="3"/>
      <c r="L91" s="3"/>
      <c r="M91" s="3"/>
      <c r="N91" s="3"/>
      <c r="O91" s="39"/>
      <c r="P91" s="3"/>
      <c r="Q91" s="3"/>
      <c r="R91" s="3"/>
      <c r="S91" s="3"/>
      <c r="T91" s="3"/>
      <c r="U91" s="3"/>
      <c r="V91" s="3"/>
      <c r="W91" s="3"/>
      <c r="X91" s="3"/>
      <c r="Y91" s="3"/>
      <c r="Z91" s="3"/>
      <c r="AA91" s="3"/>
      <c r="AB91" s="39"/>
      <c r="AC91" s="3"/>
      <c r="AD91" s="3"/>
      <c r="AE91" s="451"/>
      <c r="AF91" s="508"/>
      <c r="AG91" s="3"/>
      <c r="AH91" s="3"/>
      <c r="AI91" s="3"/>
      <c r="AJ91" s="3"/>
      <c r="AK91" s="3"/>
      <c r="AL91" s="3"/>
      <c r="AM91" s="3"/>
      <c r="AN91" s="3"/>
      <c r="AO91" s="3"/>
      <c r="AP91" s="3"/>
      <c r="AQ91" s="3"/>
      <c r="AR91" s="3"/>
      <c r="AS91" s="3"/>
      <c r="AT91" s="3"/>
      <c r="AU91" s="3"/>
      <c r="AV91" s="3"/>
      <c r="AW91" s="3"/>
      <c r="AX91" s="3"/>
      <c r="AY91" s="3"/>
      <c r="AZ91" s="3"/>
      <c r="BA91" s="3"/>
      <c r="BB91" s="3"/>
    </row>
    <row r="92" spans="1:54" s="490" customFormat="1" ht="31.5" customHeight="1" x14ac:dyDescent="0.25">
      <c r="B92" s="508"/>
      <c r="C92" s="3"/>
      <c r="D92" s="3"/>
      <c r="E92" s="3"/>
      <c r="F92" s="3"/>
      <c r="G92" s="3"/>
      <c r="H92" s="3"/>
      <c r="I92" s="3"/>
      <c r="J92" s="3"/>
      <c r="K92" s="3"/>
      <c r="L92" s="3"/>
      <c r="M92" s="3"/>
      <c r="N92" s="3"/>
      <c r="O92" s="39"/>
      <c r="P92" s="3"/>
      <c r="Q92" s="3"/>
      <c r="R92" s="3"/>
      <c r="S92" s="3"/>
      <c r="T92" s="3"/>
      <c r="U92" s="3"/>
      <c r="V92" s="3"/>
      <c r="W92" s="3"/>
      <c r="X92" s="3"/>
      <c r="Y92" s="3"/>
      <c r="Z92" s="3"/>
      <c r="AA92" s="3"/>
      <c r="AB92" s="39"/>
      <c r="AC92" s="3"/>
      <c r="AD92" s="3"/>
      <c r="AE92" s="451"/>
      <c r="AF92" s="508"/>
      <c r="AG92" s="3"/>
      <c r="AH92" s="3"/>
      <c r="AI92" s="3"/>
      <c r="AJ92" s="3"/>
      <c r="AK92" s="3"/>
      <c r="AL92" s="3"/>
      <c r="AM92" s="3"/>
      <c r="AN92" s="3"/>
      <c r="AO92" s="3"/>
      <c r="AP92" s="3"/>
      <c r="AQ92" s="3"/>
      <c r="AR92" s="3"/>
      <c r="AS92" s="3"/>
      <c r="AT92" s="3"/>
      <c r="AU92" s="3"/>
      <c r="AV92" s="3"/>
      <c r="AW92" s="3"/>
      <c r="AX92" s="3"/>
      <c r="AY92" s="3"/>
      <c r="AZ92" s="3"/>
      <c r="BA92" s="3"/>
      <c r="BB92" s="3"/>
    </row>
    <row r="93" spans="1:54" s="490" customFormat="1" ht="31.5" customHeight="1" x14ac:dyDescent="0.25">
      <c r="B93" s="508"/>
      <c r="C93" s="3"/>
      <c r="D93" s="3"/>
      <c r="E93" s="3"/>
      <c r="F93" s="3"/>
      <c r="G93" s="3"/>
      <c r="H93" s="3"/>
      <c r="I93" s="3"/>
      <c r="J93" s="3"/>
      <c r="K93" s="3"/>
      <c r="L93" s="3"/>
      <c r="M93" s="3"/>
      <c r="N93" s="3"/>
      <c r="O93" s="39"/>
      <c r="P93" s="3"/>
      <c r="Q93" s="3"/>
      <c r="R93" s="3"/>
      <c r="S93" s="3"/>
      <c r="T93" s="3"/>
      <c r="U93" s="3"/>
      <c r="V93" s="3"/>
      <c r="W93" s="3"/>
      <c r="X93" s="3"/>
      <c r="Y93" s="3"/>
      <c r="Z93" s="3"/>
      <c r="AA93" s="3"/>
      <c r="AB93" s="39"/>
      <c r="AC93" s="3"/>
      <c r="AD93" s="3"/>
      <c r="AE93" s="451"/>
      <c r="AF93" s="508"/>
      <c r="AG93" s="3"/>
      <c r="AH93" s="3"/>
      <c r="AI93" s="3"/>
      <c r="AJ93" s="3"/>
      <c r="AK93" s="3"/>
      <c r="AL93" s="3"/>
      <c r="AM93" s="3"/>
      <c r="AN93" s="3"/>
      <c r="AO93" s="3"/>
      <c r="AP93" s="3"/>
      <c r="AQ93" s="3"/>
      <c r="AR93" s="3"/>
      <c r="AS93" s="3"/>
      <c r="AT93" s="3"/>
      <c r="AU93" s="3"/>
      <c r="AV93" s="3"/>
      <c r="AW93" s="3"/>
      <c r="AX93" s="3"/>
      <c r="AY93" s="3"/>
      <c r="AZ93" s="3"/>
      <c r="BA93" s="3"/>
      <c r="BB93" s="3"/>
    </row>
    <row r="94" spans="1:54" s="490" customFormat="1" ht="31.5" customHeight="1" x14ac:dyDescent="0.25">
      <c r="B94" s="508"/>
      <c r="C94" s="3"/>
      <c r="D94" s="3"/>
      <c r="E94" s="3"/>
      <c r="F94" s="3"/>
      <c r="G94" s="3"/>
      <c r="H94" s="3"/>
      <c r="I94" s="3"/>
      <c r="J94" s="3"/>
      <c r="K94" s="3"/>
      <c r="L94" s="3"/>
      <c r="M94" s="3"/>
      <c r="N94" s="3"/>
      <c r="O94" s="39"/>
      <c r="P94" s="3"/>
      <c r="Q94" s="3"/>
      <c r="R94" s="3"/>
      <c r="S94" s="3"/>
      <c r="T94" s="3"/>
      <c r="U94" s="3"/>
      <c r="V94" s="3"/>
      <c r="W94" s="3"/>
      <c r="X94" s="3"/>
      <c r="Y94" s="3"/>
      <c r="Z94" s="3"/>
      <c r="AA94" s="3"/>
      <c r="AB94" s="39"/>
      <c r="AC94" s="3"/>
      <c r="AD94" s="3"/>
      <c r="AE94" s="451"/>
      <c r="AF94" s="508"/>
      <c r="AG94" s="3"/>
      <c r="AH94" s="3"/>
      <c r="AI94" s="3"/>
      <c r="AJ94" s="3"/>
      <c r="AK94" s="3"/>
      <c r="AL94" s="3"/>
      <c r="AM94" s="3"/>
      <c r="AN94" s="3"/>
      <c r="AO94" s="3"/>
      <c r="AP94" s="3"/>
      <c r="AQ94" s="3"/>
      <c r="AR94" s="3"/>
      <c r="AS94" s="3"/>
      <c r="AT94" s="3"/>
      <c r="AU94" s="3"/>
      <c r="AV94" s="3"/>
      <c r="AW94" s="3"/>
      <c r="AX94" s="3"/>
      <c r="AY94" s="3"/>
      <c r="AZ94" s="3"/>
      <c r="BA94" s="3"/>
      <c r="BB94" s="3"/>
    </row>
    <row r="95" spans="1:54" s="490" customFormat="1" ht="31.5" customHeight="1" x14ac:dyDescent="0.25">
      <c r="B95" s="508"/>
      <c r="C95" s="3"/>
      <c r="D95" s="3"/>
      <c r="E95" s="3"/>
      <c r="F95" s="3"/>
      <c r="G95" s="3"/>
      <c r="H95" s="3"/>
      <c r="I95" s="3"/>
      <c r="J95" s="3"/>
      <c r="K95" s="3"/>
      <c r="L95" s="3"/>
      <c r="M95" s="3"/>
      <c r="N95" s="3"/>
      <c r="O95" s="39"/>
      <c r="P95" s="3"/>
      <c r="Q95" s="3"/>
      <c r="R95" s="3"/>
      <c r="S95" s="3"/>
      <c r="T95" s="3"/>
      <c r="U95" s="3"/>
      <c r="V95" s="3"/>
      <c r="W95" s="3"/>
      <c r="X95" s="3"/>
      <c r="Y95" s="3"/>
      <c r="Z95" s="3"/>
      <c r="AA95" s="3"/>
      <c r="AB95" s="39"/>
      <c r="AC95" s="3"/>
      <c r="AD95" s="3"/>
      <c r="AE95" s="451"/>
      <c r="AF95" s="508"/>
      <c r="AG95" s="3"/>
      <c r="AH95" s="3"/>
      <c r="AI95" s="3"/>
      <c r="AJ95" s="3"/>
      <c r="AK95" s="3"/>
      <c r="AL95" s="3"/>
      <c r="AM95" s="3"/>
      <c r="AN95" s="3"/>
      <c r="AO95" s="3"/>
      <c r="AP95" s="3"/>
      <c r="AQ95" s="3"/>
      <c r="AR95" s="3"/>
      <c r="AS95" s="3"/>
      <c r="AT95" s="3"/>
      <c r="AU95" s="3"/>
      <c r="AV95" s="3"/>
      <c r="AW95" s="3"/>
      <c r="AX95" s="3"/>
      <c r="AY95" s="3"/>
      <c r="AZ95" s="3"/>
      <c r="BA95" s="3"/>
      <c r="BB95" s="3"/>
    </row>
    <row r="96" spans="1:54" s="490" customFormat="1" ht="31.5" customHeight="1" x14ac:dyDescent="0.25">
      <c r="B96" s="508"/>
      <c r="C96" s="3"/>
      <c r="D96" s="3"/>
      <c r="E96" s="3"/>
      <c r="F96" s="3"/>
      <c r="G96" s="3"/>
      <c r="O96" s="497"/>
      <c r="AB96" s="497"/>
      <c r="AE96" s="498"/>
      <c r="AF96" s="508"/>
    </row>
    <row r="97" spans="2:32" s="490" customFormat="1" ht="31.5" customHeight="1" x14ac:dyDescent="0.25">
      <c r="B97" s="508"/>
      <c r="C97" s="3"/>
      <c r="D97" s="3"/>
      <c r="E97" s="3"/>
      <c r="F97" s="3"/>
      <c r="G97" s="3"/>
      <c r="O97" s="497"/>
      <c r="AB97" s="497"/>
      <c r="AE97" s="498"/>
      <c r="AF97" s="508"/>
    </row>
    <row r="98" spans="2:32" s="490" customFormat="1" ht="31.5" customHeight="1" x14ac:dyDescent="0.25">
      <c r="B98" s="508"/>
      <c r="C98" s="3"/>
      <c r="D98" s="3"/>
      <c r="E98" s="3"/>
      <c r="F98" s="3"/>
      <c r="G98" s="3"/>
      <c r="O98" s="497"/>
      <c r="AB98" s="497"/>
      <c r="AE98" s="498"/>
      <c r="AF98" s="508"/>
    </row>
    <row r="99" spans="2:32" s="490" customFormat="1" ht="31.5" customHeight="1" x14ac:dyDescent="0.25">
      <c r="B99" s="508"/>
      <c r="C99" s="3"/>
      <c r="D99" s="3"/>
      <c r="E99" s="3"/>
      <c r="F99" s="3"/>
      <c r="G99" s="3"/>
      <c r="O99" s="497"/>
      <c r="AB99" s="497"/>
      <c r="AE99" s="498"/>
      <c r="AF99" s="508"/>
    </row>
    <row r="100" spans="2:32" s="490" customFormat="1" ht="31.5" customHeight="1" x14ac:dyDescent="0.25">
      <c r="B100" s="508"/>
      <c r="C100" s="3"/>
      <c r="D100" s="3"/>
      <c r="E100" s="3"/>
      <c r="F100" s="3"/>
      <c r="G100" s="3"/>
      <c r="O100" s="497"/>
      <c r="AB100" s="497"/>
      <c r="AE100" s="498"/>
      <c r="AF100" s="508"/>
    </row>
    <row r="101" spans="2:32" s="490" customFormat="1" ht="31.5" customHeight="1" x14ac:dyDescent="0.25">
      <c r="B101" s="508"/>
      <c r="C101" s="3"/>
      <c r="D101" s="3"/>
      <c r="E101" s="3"/>
      <c r="F101" s="3"/>
      <c r="G101" s="3"/>
      <c r="O101" s="497"/>
      <c r="AB101" s="497"/>
      <c r="AE101" s="498"/>
      <c r="AF101" s="508"/>
    </row>
  </sheetData>
  <mergeCells count="17">
    <mergeCell ref="A6:A17"/>
    <mergeCell ref="A18:A23"/>
    <mergeCell ref="AF28:AF29"/>
    <mergeCell ref="A32:A38"/>
    <mergeCell ref="A74:A79"/>
    <mergeCell ref="E18:G18"/>
    <mergeCell ref="R18:T18"/>
    <mergeCell ref="E24:G24"/>
    <mergeCell ref="E43:G43"/>
    <mergeCell ref="A41:A49"/>
    <mergeCell ref="A24:A29"/>
    <mergeCell ref="A81:A86"/>
    <mergeCell ref="A52:A72"/>
    <mergeCell ref="E63:G63"/>
    <mergeCell ref="AF54:AF55"/>
    <mergeCell ref="AF56:AF60"/>
    <mergeCell ref="AF74:AF79"/>
  </mergeCells>
  <conditionalFormatting sqref="O19:AE23 O25:AE42 O64:AE72 O74:AE86 O6:AE17 O44:AE62">
    <cfRule type="cellIs" dxfId="0" priority="1" operator="lessThan">
      <formula>0.8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05"/>
  <sheetViews>
    <sheetView topLeftCell="A88" zoomScaleNormal="100" workbookViewId="0">
      <selection activeCell="P105" sqref="P105"/>
    </sheetView>
  </sheetViews>
  <sheetFormatPr baseColWidth="10" defaultRowHeight="15.75" x14ac:dyDescent="0.25"/>
  <cols>
    <col min="1" max="1" width="11.42578125" style="2"/>
    <col min="2" max="2" width="21.28515625" style="39" customWidth="1"/>
    <col min="3" max="3" width="24.7109375" style="2" bestFit="1" customWidth="1"/>
    <col min="4" max="4" width="40.7109375" style="3" customWidth="1"/>
    <col min="5" max="5" width="18.28515625" style="2" customWidth="1"/>
    <col min="6" max="6" width="9.7109375" style="61" bestFit="1" customWidth="1"/>
    <col min="7" max="7" width="14" style="72" customWidth="1"/>
    <col min="8" max="8" width="12.42578125" style="61" customWidth="1"/>
    <col min="9" max="9" width="11.5703125" style="72" hidden="1" customWidth="1"/>
    <col min="10" max="10" width="8.7109375" style="61" customWidth="1"/>
    <col min="11" max="11" width="11.85546875" style="72" hidden="1" customWidth="1"/>
    <col min="12" max="12" width="12.28515625" style="61" bestFit="1" customWidth="1"/>
    <col min="13" max="13" width="12.28515625" style="72" hidden="1" customWidth="1"/>
    <col min="14" max="14" width="8.7109375" style="61" bestFit="1" customWidth="1"/>
    <col min="15" max="15" width="8.7109375" style="72" hidden="1" customWidth="1"/>
    <col min="16" max="16" width="8.5703125" style="475" bestFit="1" customWidth="1"/>
    <col min="17" max="17" width="15.42578125" style="476" hidden="1" customWidth="1"/>
    <col min="18" max="18" width="16.7109375" style="61" customWidth="1"/>
    <col min="19" max="19" width="16.7109375" style="72" hidden="1" customWidth="1"/>
    <col min="20" max="20" width="10.7109375" customWidth="1"/>
    <col min="22" max="22" width="14.140625" bestFit="1" customWidth="1"/>
    <col min="23" max="23" width="19.5703125" customWidth="1"/>
  </cols>
  <sheetData>
    <row r="1" spans="1:23" ht="16.5" thickBot="1" x14ac:dyDescent="0.3">
      <c r="F1" s="672" t="s">
        <v>51</v>
      </c>
      <c r="G1" s="673"/>
      <c r="H1" s="674" t="s">
        <v>29</v>
      </c>
      <c r="I1" s="675"/>
      <c r="J1" s="676" t="s">
        <v>30</v>
      </c>
      <c r="K1" s="676"/>
      <c r="L1" s="674" t="s">
        <v>31</v>
      </c>
      <c r="M1" s="675"/>
      <c r="N1" s="672" t="s">
        <v>32</v>
      </c>
      <c r="O1" s="673"/>
      <c r="P1" s="683" t="s">
        <v>33</v>
      </c>
      <c r="Q1" s="683"/>
      <c r="R1" s="672" t="s">
        <v>34</v>
      </c>
      <c r="S1" s="673"/>
      <c r="T1" s="684"/>
      <c r="U1" s="684"/>
    </row>
    <row r="2" spans="1:23" ht="30.75" thickBot="1" x14ac:dyDescent="0.3">
      <c r="A2" s="1" t="s">
        <v>21</v>
      </c>
      <c r="B2" s="20" t="s">
        <v>40</v>
      </c>
      <c r="C2" s="649" t="s">
        <v>0</v>
      </c>
      <c r="D2" s="649"/>
      <c r="E2" s="40"/>
      <c r="F2" s="115" t="s">
        <v>212</v>
      </c>
      <c r="G2" s="116" t="s">
        <v>211</v>
      </c>
      <c r="H2" s="48" t="s">
        <v>212</v>
      </c>
      <c r="I2" s="49" t="s">
        <v>211</v>
      </c>
      <c r="J2" s="117" t="s">
        <v>212</v>
      </c>
      <c r="K2" s="118" t="s">
        <v>211</v>
      </c>
      <c r="L2" s="48"/>
      <c r="M2" s="49" t="s">
        <v>211</v>
      </c>
      <c r="N2" s="115"/>
      <c r="O2" s="116" t="s">
        <v>211</v>
      </c>
      <c r="P2" s="453"/>
      <c r="Q2" s="454" t="s">
        <v>211</v>
      </c>
      <c r="R2" s="115"/>
      <c r="S2" s="116" t="s">
        <v>211</v>
      </c>
      <c r="T2" s="65" t="s">
        <v>49</v>
      </c>
      <c r="V2" s="11" t="s">
        <v>52</v>
      </c>
      <c r="W2" s="12" t="s">
        <v>59</v>
      </c>
    </row>
    <row r="3" spans="1:23" ht="15" customHeight="1" x14ac:dyDescent="0.25">
      <c r="A3" s="647" t="s">
        <v>2</v>
      </c>
      <c r="B3" s="677" t="s">
        <v>214</v>
      </c>
      <c r="C3" s="662"/>
      <c r="D3" s="660" t="s">
        <v>1</v>
      </c>
      <c r="E3" s="41" t="s">
        <v>24</v>
      </c>
      <c r="F3" s="111">
        <v>44</v>
      </c>
      <c r="G3" s="104">
        <f>(F3/80)</f>
        <v>0.55000000000000004</v>
      </c>
      <c r="H3" s="50">
        <v>55</v>
      </c>
      <c r="I3" s="68">
        <f>H3/95</f>
        <v>0.57894736842105265</v>
      </c>
      <c r="J3" s="112">
        <v>41</v>
      </c>
      <c r="K3" s="106">
        <f>J3/74</f>
        <v>0.55405405405405406</v>
      </c>
      <c r="L3" s="50">
        <v>26</v>
      </c>
      <c r="M3" s="68">
        <f>L3/45</f>
        <v>0.57777777777777772</v>
      </c>
      <c r="N3" s="111">
        <v>34</v>
      </c>
      <c r="O3" s="104">
        <f>N3/52</f>
        <v>0.65384615384615385</v>
      </c>
      <c r="P3" s="455">
        <v>31</v>
      </c>
      <c r="Q3" s="456">
        <f>P3/62</f>
        <v>0.5</v>
      </c>
      <c r="R3" s="111">
        <v>32</v>
      </c>
      <c r="S3" s="104">
        <f>R3/48</f>
        <v>0.66666666666666663</v>
      </c>
      <c r="T3" s="66">
        <f>SUM(R3,P3,N3,L3,J3,H3,F3)</f>
        <v>263</v>
      </c>
      <c r="V3" s="7" t="s">
        <v>22</v>
      </c>
      <c r="W3" s="8">
        <v>80</v>
      </c>
    </row>
    <row r="4" spans="1:23" ht="15" customHeight="1" x14ac:dyDescent="0.25">
      <c r="A4" s="647"/>
      <c r="B4" s="678"/>
      <c r="C4" s="663"/>
      <c r="D4" s="652"/>
      <c r="E4" s="42" t="s">
        <v>25</v>
      </c>
      <c r="F4" s="75">
        <v>22</v>
      </c>
      <c r="G4" s="76">
        <f t="shared" ref="G4:G7" si="0">(F4/80)</f>
        <v>0.27500000000000002</v>
      </c>
      <c r="H4" s="51">
        <v>24</v>
      </c>
      <c r="I4" s="69">
        <f t="shared" ref="I4:I6" si="1">H4/95</f>
        <v>0.25263157894736843</v>
      </c>
      <c r="J4" s="84">
        <v>7</v>
      </c>
      <c r="K4" s="83">
        <f t="shared" ref="K4:K7" si="2">J4/74</f>
        <v>9.45945945945946E-2</v>
      </c>
      <c r="L4" s="51">
        <v>14</v>
      </c>
      <c r="M4" s="69">
        <f>L4/45</f>
        <v>0.31111111111111112</v>
      </c>
      <c r="N4" s="75">
        <v>15</v>
      </c>
      <c r="O4" s="76">
        <f t="shared" ref="O4:O6" si="3">N4/52</f>
        <v>0.28846153846153844</v>
      </c>
      <c r="P4" s="457">
        <v>11</v>
      </c>
      <c r="Q4" s="458">
        <f t="shared" ref="Q4:Q6" si="4">P4/62</f>
        <v>0.17741935483870969</v>
      </c>
      <c r="R4" s="75">
        <v>13</v>
      </c>
      <c r="S4" s="76">
        <f t="shared" ref="S4:S6" si="5">R4/48</f>
        <v>0.27083333333333331</v>
      </c>
      <c r="T4" s="121">
        <f t="shared" ref="T4:T5" si="6">SUM(F4,H4,J4,L4,N4,P4,R4)</f>
        <v>106</v>
      </c>
      <c r="V4" s="5" t="s">
        <v>53</v>
      </c>
      <c r="W4" s="6">
        <v>95</v>
      </c>
    </row>
    <row r="5" spans="1:23" ht="15" customHeight="1" x14ac:dyDescent="0.25">
      <c r="A5" s="647"/>
      <c r="B5" s="678"/>
      <c r="C5" s="663"/>
      <c r="D5" s="652"/>
      <c r="E5" s="42" t="s">
        <v>27</v>
      </c>
      <c r="F5" s="75">
        <v>0</v>
      </c>
      <c r="G5" s="76">
        <f t="shared" si="0"/>
        <v>0</v>
      </c>
      <c r="H5" s="51">
        <v>0</v>
      </c>
      <c r="I5" s="69">
        <f t="shared" si="1"/>
        <v>0</v>
      </c>
      <c r="J5" s="84">
        <v>3</v>
      </c>
      <c r="K5" s="83">
        <f t="shared" si="2"/>
        <v>4.0540540540540543E-2</v>
      </c>
      <c r="L5" s="51">
        <v>0</v>
      </c>
      <c r="M5" s="69">
        <f t="shared" ref="M5:M6" si="7">L5/45</f>
        <v>0</v>
      </c>
      <c r="N5" s="75">
        <v>0</v>
      </c>
      <c r="O5" s="76">
        <f t="shared" si="3"/>
        <v>0</v>
      </c>
      <c r="P5" s="457">
        <v>1</v>
      </c>
      <c r="Q5" s="458">
        <f t="shared" si="4"/>
        <v>1.6129032258064516E-2</v>
      </c>
      <c r="R5" s="75">
        <v>0</v>
      </c>
      <c r="S5" s="76">
        <f t="shared" si="5"/>
        <v>0</v>
      </c>
      <c r="T5" s="121">
        <f t="shared" si="6"/>
        <v>4</v>
      </c>
      <c r="V5" s="5" t="s">
        <v>54</v>
      </c>
      <c r="W5" s="6">
        <v>74</v>
      </c>
    </row>
    <row r="6" spans="1:23" ht="15" customHeight="1" x14ac:dyDescent="0.25">
      <c r="A6" s="647"/>
      <c r="B6" s="678"/>
      <c r="C6" s="663"/>
      <c r="D6" s="652"/>
      <c r="E6" s="42" t="s">
        <v>28</v>
      </c>
      <c r="F6" s="75">
        <v>1</v>
      </c>
      <c r="G6" s="76">
        <f t="shared" si="0"/>
        <v>1.2500000000000001E-2</v>
      </c>
      <c r="H6" s="51">
        <v>3</v>
      </c>
      <c r="I6" s="69">
        <f t="shared" si="1"/>
        <v>3.1578947368421054E-2</v>
      </c>
      <c r="J6" s="84">
        <v>1</v>
      </c>
      <c r="K6" s="83">
        <f t="shared" si="2"/>
        <v>1.3513513513513514E-2</v>
      </c>
      <c r="L6" s="51">
        <v>0</v>
      </c>
      <c r="M6" s="69">
        <f t="shared" si="7"/>
        <v>0</v>
      </c>
      <c r="N6" s="75">
        <v>0</v>
      </c>
      <c r="O6" s="76">
        <f t="shared" si="3"/>
        <v>0</v>
      </c>
      <c r="P6" s="457">
        <v>1</v>
      </c>
      <c r="Q6" s="458">
        <f t="shared" si="4"/>
        <v>1.6129032258064516E-2</v>
      </c>
      <c r="R6" s="75">
        <v>0</v>
      </c>
      <c r="S6" s="76">
        <f t="shared" si="5"/>
        <v>0</v>
      </c>
      <c r="T6" s="121">
        <f>SUM(F6,H6,J6,L6,N6,P6,R6)</f>
        <v>6</v>
      </c>
      <c r="V6" s="5" t="s">
        <v>23</v>
      </c>
      <c r="W6" s="6">
        <v>45</v>
      </c>
    </row>
    <row r="7" spans="1:23" ht="15" customHeight="1" thickBot="1" x14ac:dyDescent="0.3">
      <c r="A7" s="647"/>
      <c r="B7" s="679"/>
      <c r="C7" s="664"/>
      <c r="D7" s="653"/>
      <c r="E7" s="43" t="s">
        <v>26</v>
      </c>
      <c r="F7" s="113">
        <v>13</v>
      </c>
      <c r="G7" s="82">
        <f t="shared" si="0"/>
        <v>0.16250000000000001</v>
      </c>
      <c r="H7" s="52">
        <v>13</v>
      </c>
      <c r="I7" s="70">
        <f>H7/95</f>
        <v>0.1368421052631579</v>
      </c>
      <c r="J7" s="114">
        <v>22</v>
      </c>
      <c r="K7" s="74">
        <f t="shared" si="2"/>
        <v>0.29729729729729731</v>
      </c>
      <c r="L7" s="52">
        <v>5</v>
      </c>
      <c r="M7" s="70">
        <f>L7/45</f>
        <v>0.1111111111111111</v>
      </c>
      <c r="N7" s="113">
        <v>3</v>
      </c>
      <c r="O7" s="82">
        <f>N7/52</f>
        <v>5.7692307692307696E-2</v>
      </c>
      <c r="P7" s="459">
        <v>18</v>
      </c>
      <c r="Q7" s="460">
        <f>P7/62</f>
        <v>0.29032258064516131</v>
      </c>
      <c r="R7" s="113">
        <v>3</v>
      </c>
      <c r="S7" s="82">
        <f>R7/48</f>
        <v>6.25E-2</v>
      </c>
      <c r="T7" s="108">
        <f>SUM(F7,H7,J7,L7,N7,P7,R7)</f>
        <v>77</v>
      </c>
      <c r="V7" s="5" t="s">
        <v>55</v>
      </c>
      <c r="W7" s="6">
        <v>52</v>
      </c>
    </row>
    <row r="8" spans="1:23" ht="15" customHeight="1" x14ac:dyDescent="0.25">
      <c r="A8" s="647"/>
      <c r="B8" s="677" t="s">
        <v>213</v>
      </c>
      <c r="C8" s="670" t="s">
        <v>39</v>
      </c>
      <c r="D8" s="667" t="s">
        <v>3</v>
      </c>
      <c r="E8" s="44" t="s">
        <v>38</v>
      </c>
      <c r="F8" s="119">
        <v>3</v>
      </c>
      <c r="G8" s="97">
        <f>(F8/80)</f>
        <v>3.7499999999999999E-2</v>
      </c>
      <c r="H8" s="63">
        <v>2</v>
      </c>
      <c r="I8" s="98">
        <f>H8/95</f>
        <v>2.1052631578947368E-2</v>
      </c>
      <c r="J8" s="120">
        <v>9</v>
      </c>
      <c r="K8" s="100">
        <f>J8/74</f>
        <v>0.12162162162162163</v>
      </c>
      <c r="L8" s="63">
        <v>0</v>
      </c>
      <c r="M8" s="98">
        <f>L8/45</f>
        <v>0</v>
      </c>
      <c r="N8" s="119">
        <v>1</v>
      </c>
      <c r="O8" s="97">
        <f t="shared" ref="O8:O51" si="8">N8/52</f>
        <v>1.9230769230769232E-2</v>
      </c>
      <c r="P8" s="461">
        <v>1</v>
      </c>
      <c r="Q8" s="462">
        <f t="shared" ref="Q8:Q51" si="9">P8/62</f>
        <v>1.6129032258064516E-2</v>
      </c>
      <c r="R8" s="119">
        <v>0</v>
      </c>
      <c r="S8" s="97">
        <f t="shared" ref="S8:S29" si="10">R8/48</f>
        <v>0</v>
      </c>
      <c r="T8" s="102">
        <f t="shared" ref="T8:T71" si="11">SUM(F8,H8,J8,L8,N8,P8,R8)</f>
        <v>16</v>
      </c>
      <c r="V8" s="420" t="s">
        <v>56</v>
      </c>
      <c r="W8" s="421">
        <v>62</v>
      </c>
    </row>
    <row r="9" spans="1:23" ht="15" customHeight="1" x14ac:dyDescent="0.25">
      <c r="A9" s="647"/>
      <c r="B9" s="678"/>
      <c r="C9" s="665"/>
      <c r="D9" s="626"/>
      <c r="E9" s="42" t="s">
        <v>50</v>
      </c>
      <c r="F9" s="77">
        <v>1</v>
      </c>
      <c r="G9" s="76">
        <f t="shared" ref="G9:G51" si="12">(F9/80)</f>
        <v>1.2500000000000001E-2</v>
      </c>
      <c r="H9" s="53">
        <v>5</v>
      </c>
      <c r="I9" s="69">
        <f t="shared" ref="I9:I51" si="13">H9/95</f>
        <v>5.2631578947368418E-2</v>
      </c>
      <c r="J9" s="85">
        <v>5</v>
      </c>
      <c r="K9" s="83">
        <f t="shared" ref="K9:K72" si="14">J9/74</f>
        <v>6.7567567567567571E-2</v>
      </c>
      <c r="L9" s="53">
        <v>0</v>
      </c>
      <c r="M9" s="69">
        <f t="shared" ref="M9:M51" si="15">L9/45</f>
        <v>0</v>
      </c>
      <c r="N9" s="77">
        <v>0</v>
      </c>
      <c r="O9" s="76">
        <f t="shared" si="8"/>
        <v>0</v>
      </c>
      <c r="P9" s="463">
        <v>0</v>
      </c>
      <c r="Q9" s="458">
        <f t="shared" si="9"/>
        <v>0</v>
      </c>
      <c r="R9" s="77">
        <v>0</v>
      </c>
      <c r="S9" s="76">
        <f t="shared" si="10"/>
        <v>0</v>
      </c>
      <c r="T9" s="46">
        <f t="shared" si="11"/>
        <v>11</v>
      </c>
      <c r="V9" s="5" t="s">
        <v>57</v>
      </c>
      <c r="W9" s="6">
        <v>48</v>
      </c>
    </row>
    <row r="10" spans="1:23" ht="15" customHeight="1" thickBot="1" x14ac:dyDescent="0.3">
      <c r="A10" s="647"/>
      <c r="B10" s="678"/>
      <c r="C10" s="665"/>
      <c r="D10" s="626"/>
      <c r="E10" s="42" t="s">
        <v>35</v>
      </c>
      <c r="F10" s="77">
        <v>22</v>
      </c>
      <c r="G10" s="76">
        <f t="shared" si="12"/>
        <v>0.27500000000000002</v>
      </c>
      <c r="H10" s="53">
        <v>26</v>
      </c>
      <c r="I10" s="69">
        <f>H10/95</f>
        <v>0.27368421052631581</v>
      </c>
      <c r="J10" s="85">
        <v>11</v>
      </c>
      <c r="K10" s="83">
        <f t="shared" si="14"/>
        <v>0.14864864864864866</v>
      </c>
      <c r="L10" s="53">
        <v>14</v>
      </c>
      <c r="M10" s="69">
        <f t="shared" si="15"/>
        <v>0.31111111111111112</v>
      </c>
      <c r="N10" s="77">
        <v>25</v>
      </c>
      <c r="O10" s="76">
        <f t="shared" si="8"/>
        <v>0.48076923076923078</v>
      </c>
      <c r="P10" s="463">
        <v>15</v>
      </c>
      <c r="Q10" s="458">
        <f t="shared" si="9"/>
        <v>0.24193548387096775</v>
      </c>
      <c r="R10" s="77">
        <v>19</v>
      </c>
      <c r="S10" s="76">
        <f t="shared" si="10"/>
        <v>0.39583333333333331</v>
      </c>
      <c r="T10" s="46">
        <f t="shared" si="11"/>
        <v>132</v>
      </c>
      <c r="V10" s="9" t="s">
        <v>58</v>
      </c>
      <c r="W10" s="10">
        <v>456</v>
      </c>
    </row>
    <row r="11" spans="1:23" ht="15" customHeight="1" x14ac:dyDescent="0.25">
      <c r="A11" s="647"/>
      <c r="B11" s="678"/>
      <c r="C11" s="665"/>
      <c r="D11" s="626"/>
      <c r="E11" s="42" t="s">
        <v>216</v>
      </c>
      <c r="F11" s="77">
        <v>11</v>
      </c>
      <c r="G11" s="76">
        <f t="shared" si="12"/>
        <v>0.13750000000000001</v>
      </c>
      <c r="H11" s="53">
        <v>22</v>
      </c>
      <c r="I11" s="69">
        <f t="shared" si="13"/>
        <v>0.23157894736842105</v>
      </c>
      <c r="J11" s="85">
        <v>21</v>
      </c>
      <c r="K11" s="83">
        <f t="shared" si="14"/>
        <v>0.28378378378378377</v>
      </c>
      <c r="L11" s="53">
        <v>7</v>
      </c>
      <c r="M11" s="69">
        <f t="shared" si="15"/>
        <v>0.15555555555555556</v>
      </c>
      <c r="N11" s="77">
        <v>4</v>
      </c>
      <c r="O11" s="76">
        <f t="shared" si="8"/>
        <v>7.6923076923076927E-2</v>
      </c>
      <c r="P11" s="463">
        <v>18</v>
      </c>
      <c r="Q11" s="458">
        <f t="shared" si="9"/>
        <v>0.29032258064516131</v>
      </c>
      <c r="R11" s="77">
        <v>6</v>
      </c>
      <c r="S11" s="76">
        <f t="shared" si="10"/>
        <v>0.125</v>
      </c>
      <c r="T11" s="46">
        <f t="shared" si="11"/>
        <v>89</v>
      </c>
    </row>
    <row r="12" spans="1:23" ht="15" customHeight="1" thickBot="1" x14ac:dyDescent="0.3">
      <c r="A12" s="647"/>
      <c r="B12" s="678"/>
      <c r="C12" s="665"/>
      <c r="D12" s="669"/>
      <c r="E12" s="89" t="s">
        <v>215</v>
      </c>
      <c r="F12" s="122">
        <v>43</v>
      </c>
      <c r="G12" s="91">
        <f t="shared" si="12"/>
        <v>0.53749999999999998</v>
      </c>
      <c r="H12" s="123">
        <v>40</v>
      </c>
      <c r="I12" s="73">
        <f t="shared" si="13"/>
        <v>0.42105263157894735</v>
      </c>
      <c r="J12" s="124">
        <v>28</v>
      </c>
      <c r="K12" s="94">
        <f t="shared" si="14"/>
        <v>0.3783783783783784</v>
      </c>
      <c r="L12" s="123">
        <v>24</v>
      </c>
      <c r="M12" s="73">
        <f t="shared" si="15"/>
        <v>0.53333333333333333</v>
      </c>
      <c r="N12" s="122">
        <v>22</v>
      </c>
      <c r="O12" s="91">
        <f t="shared" si="8"/>
        <v>0.42307692307692307</v>
      </c>
      <c r="P12" s="464">
        <v>28</v>
      </c>
      <c r="Q12" s="465">
        <f t="shared" si="9"/>
        <v>0.45161290322580644</v>
      </c>
      <c r="R12" s="122">
        <v>23</v>
      </c>
      <c r="S12" s="91">
        <f t="shared" si="10"/>
        <v>0.47916666666666669</v>
      </c>
      <c r="T12" s="95">
        <f t="shared" si="11"/>
        <v>208</v>
      </c>
    </row>
    <row r="13" spans="1:23" ht="15" customHeight="1" x14ac:dyDescent="0.25">
      <c r="A13" s="647"/>
      <c r="B13" s="678"/>
      <c r="C13" s="665"/>
      <c r="D13" s="660" t="s">
        <v>4</v>
      </c>
      <c r="E13" s="41" t="s">
        <v>38</v>
      </c>
      <c r="F13" s="103">
        <v>4</v>
      </c>
      <c r="G13" s="104">
        <f t="shared" si="12"/>
        <v>0.05</v>
      </c>
      <c r="H13" s="54">
        <v>2</v>
      </c>
      <c r="I13" s="68">
        <f t="shared" si="13"/>
        <v>2.1052631578947368E-2</v>
      </c>
      <c r="J13" s="105">
        <v>14</v>
      </c>
      <c r="K13" s="106">
        <f t="shared" si="14"/>
        <v>0.1891891891891892</v>
      </c>
      <c r="L13" s="54">
        <v>2</v>
      </c>
      <c r="M13" s="68">
        <f t="shared" si="15"/>
        <v>4.4444444444444446E-2</v>
      </c>
      <c r="N13" s="103">
        <v>1</v>
      </c>
      <c r="O13" s="104">
        <f t="shared" si="8"/>
        <v>1.9230769230769232E-2</v>
      </c>
      <c r="P13" s="466">
        <v>5</v>
      </c>
      <c r="Q13" s="456">
        <f t="shared" si="9"/>
        <v>8.0645161290322578E-2</v>
      </c>
      <c r="R13" s="125">
        <v>0</v>
      </c>
      <c r="S13" s="104">
        <f t="shared" si="10"/>
        <v>0</v>
      </c>
      <c r="T13" s="66">
        <f t="shared" si="11"/>
        <v>28</v>
      </c>
    </row>
    <row r="14" spans="1:23" ht="15" customHeight="1" x14ac:dyDescent="0.25">
      <c r="A14" s="647"/>
      <c r="B14" s="678"/>
      <c r="C14" s="665"/>
      <c r="D14" s="652"/>
      <c r="E14" s="42" t="s">
        <v>50</v>
      </c>
      <c r="F14" s="78">
        <v>1</v>
      </c>
      <c r="G14" s="76">
        <f t="shared" si="12"/>
        <v>1.2500000000000001E-2</v>
      </c>
      <c r="H14" s="55">
        <v>3</v>
      </c>
      <c r="I14" s="69">
        <f t="shared" si="13"/>
        <v>3.1578947368421054E-2</v>
      </c>
      <c r="J14" s="86">
        <v>7</v>
      </c>
      <c r="K14" s="83">
        <f t="shared" si="14"/>
        <v>9.45945945945946E-2</v>
      </c>
      <c r="L14" s="62">
        <v>0</v>
      </c>
      <c r="M14" s="69">
        <f t="shared" si="15"/>
        <v>0</v>
      </c>
      <c r="N14" s="77">
        <v>0</v>
      </c>
      <c r="O14" s="76">
        <f t="shared" si="8"/>
        <v>0</v>
      </c>
      <c r="P14" s="463">
        <v>0</v>
      </c>
      <c r="Q14" s="458">
        <f t="shared" si="9"/>
        <v>0</v>
      </c>
      <c r="R14" s="77">
        <v>0</v>
      </c>
      <c r="S14" s="76">
        <f t="shared" si="10"/>
        <v>0</v>
      </c>
      <c r="T14" s="121">
        <f t="shared" si="11"/>
        <v>11</v>
      </c>
    </row>
    <row r="15" spans="1:23" ht="15" customHeight="1" x14ac:dyDescent="0.25">
      <c r="A15" s="647"/>
      <c r="B15" s="678"/>
      <c r="C15" s="665"/>
      <c r="D15" s="652"/>
      <c r="E15" s="42" t="s">
        <v>35</v>
      </c>
      <c r="F15" s="78">
        <v>21</v>
      </c>
      <c r="G15" s="76">
        <f t="shared" si="12"/>
        <v>0.26250000000000001</v>
      </c>
      <c r="H15" s="55">
        <v>24</v>
      </c>
      <c r="I15" s="69">
        <f t="shared" si="13"/>
        <v>0.25263157894736843</v>
      </c>
      <c r="J15" s="86">
        <v>11</v>
      </c>
      <c r="K15" s="83">
        <f t="shared" si="14"/>
        <v>0.14864864864864866</v>
      </c>
      <c r="L15" s="55">
        <v>13</v>
      </c>
      <c r="M15" s="69">
        <f t="shared" si="15"/>
        <v>0.28888888888888886</v>
      </c>
      <c r="N15" s="78">
        <v>20</v>
      </c>
      <c r="O15" s="76">
        <f t="shared" si="8"/>
        <v>0.38461538461538464</v>
      </c>
      <c r="P15" s="467">
        <v>15</v>
      </c>
      <c r="Q15" s="458">
        <f t="shared" si="9"/>
        <v>0.24193548387096775</v>
      </c>
      <c r="R15" s="78">
        <v>21</v>
      </c>
      <c r="S15" s="76">
        <f t="shared" si="10"/>
        <v>0.4375</v>
      </c>
      <c r="T15" s="121">
        <f t="shared" si="11"/>
        <v>125</v>
      </c>
    </row>
    <row r="16" spans="1:23" ht="15" customHeight="1" x14ac:dyDescent="0.25">
      <c r="A16" s="647"/>
      <c r="B16" s="678"/>
      <c r="C16" s="665"/>
      <c r="D16" s="652"/>
      <c r="E16" s="42" t="s">
        <v>37</v>
      </c>
      <c r="F16" s="78">
        <v>17</v>
      </c>
      <c r="G16" s="76">
        <f t="shared" si="12"/>
        <v>0.21249999999999999</v>
      </c>
      <c r="H16" s="55">
        <v>19</v>
      </c>
      <c r="I16" s="69">
        <f t="shared" si="13"/>
        <v>0.2</v>
      </c>
      <c r="J16" s="86">
        <v>18</v>
      </c>
      <c r="K16" s="83">
        <f t="shared" si="14"/>
        <v>0.24324324324324326</v>
      </c>
      <c r="L16" s="55">
        <v>7</v>
      </c>
      <c r="M16" s="69">
        <f t="shared" si="15"/>
        <v>0.15555555555555556</v>
      </c>
      <c r="N16" s="78">
        <v>5</v>
      </c>
      <c r="O16" s="76">
        <f t="shared" si="8"/>
        <v>9.6153846153846159E-2</v>
      </c>
      <c r="P16" s="467">
        <v>15</v>
      </c>
      <c r="Q16" s="458">
        <f t="shared" si="9"/>
        <v>0.24193548387096775</v>
      </c>
      <c r="R16" s="78">
        <v>6</v>
      </c>
      <c r="S16" s="76">
        <f t="shared" si="10"/>
        <v>0.125</v>
      </c>
      <c r="T16" s="121">
        <f t="shared" si="11"/>
        <v>87</v>
      </c>
    </row>
    <row r="17" spans="1:20" ht="15" customHeight="1" thickBot="1" x14ac:dyDescent="0.3">
      <c r="A17" s="647"/>
      <c r="B17" s="679"/>
      <c r="C17" s="671"/>
      <c r="D17" s="653"/>
      <c r="E17" s="43" t="s">
        <v>36</v>
      </c>
      <c r="F17" s="81">
        <v>37</v>
      </c>
      <c r="G17" s="82">
        <f t="shared" si="12"/>
        <v>0.46250000000000002</v>
      </c>
      <c r="H17" s="56">
        <v>47</v>
      </c>
      <c r="I17" s="70">
        <f t="shared" si="13"/>
        <v>0.49473684210526314</v>
      </c>
      <c r="J17" s="107">
        <v>24</v>
      </c>
      <c r="K17" s="74">
        <f t="shared" si="14"/>
        <v>0.32432432432432434</v>
      </c>
      <c r="L17" s="56">
        <v>23</v>
      </c>
      <c r="M17" s="70">
        <f t="shared" si="15"/>
        <v>0.51111111111111107</v>
      </c>
      <c r="N17" s="81">
        <v>26</v>
      </c>
      <c r="O17" s="82">
        <f t="shared" si="8"/>
        <v>0.5</v>
      </c>
      <c r="P17" s="468">
        <v>27</v>
      </c>
      <c r="Q17" s="460">
        <f t="shared" si="9"/>
        <v>0.43548387096774194</v>
      </c>
      <c r="R17" s="81">
        <v>21</v>
      </c>
      <c r="S17" s="82">
        <f t="shared" si="10"/>
        <v>0.4375</v>
      </c>
      <c r="T17" s="108">
        <f t="shared" si="11"/>
        <v>205</v>
      </c>
    </row>
    <row r="18" spans="1:20" ht="15" customHeight="1" x14ac:dyDescent="0.25">
      <c r="A18" s="647"/>
      <c r="B18" s="654" t="s">
        <v>42</v>
      </c>
      <c r="C18" s="641" t="s">
        <v>41</v>
      </c>
      <c r="D18" s="641" t="s">
        <v>5</v>
      </c>
      <c r="E18" s="41" t="s">
        <v>24</v>
      </c>
      <c r="F18" s="103">
        <v>47</v>
      </c>
      <c r="G18" s="104">
        <f t="shared" si="12"/>
        <v>0.58750000000000002</v>
      </c>
      <c r="H18" s="54">
        <v>61</v>
      </c>
      <c r="I18" s="68">
        <f t="shared" si="13"/>
        <v>0.64210526315789473</v>
      </c>
      <c r="J18" s="105">
        <v>51</v>
      </c>
      <c r="K18" s="106">
        <f t="shared" si="14"/>
        <v>0.68918918918918914</v>
      </c>
      <c r="L18" s="54">
        <v>23</v>
      </c>
      <c r="M18" s="68">
        <f t="shared" si="15"/>
        <v>0.51111111111111107</v>
      </c>
      <c r="N18" s="103">
        <v>29</v>
      </c>
      <c r="O18" s="104">
        <f t="shared" si="8"/>
        <v>0.55769230769230771</v>
      </c>
      <c r="P18" s="466">
        <v>31</v>
      </c>
      <c r="Q18" s="456">
        <f t="shared" si="9"/>
        <v>0.5</v>
      </c>
      <c r="R18" s="103">
        <v>30</v>
      </c>
      <c r="S18" s="104">
        <f t="shared" si="10"/>
        <v>0.625</v>
      </c>
      <c r="T18" s="66">
        <f t="shared" si="11"/>
        <v>272</v>
      </c>
    </row>
    <row r="19" spans="1:20" ht="15" customHeight="1" x14ac:dyDescent="0.25">
      <c r="A19" s="647"/>
      <c r="B19" s="655"/>
      <c r="C19" s="626"/>
      <c r="D19" s="626"/>
      <c r="E19" s="42" t="s">
        <v>25</v>
      </c>
      <c r="F19" s="78">
        <v>26</v>
      </c>
      <c r="G19" s="76">
        <f t="shared" si="12"/>
        <v>0.32500000000000001</v>
      </c>
      <c r="H19" s="55">
        <v>25</v>
      </c>
      <c r="I19" s="69">
        <f t="shared" si="13"/>
        <v>0.26315789473684209</v>
      </c>
      <c r="J19" s="86">
        <v>11</v>
      </c>
      <c r="K19" s="83">
        <f t="shared" si="14"/>
        <v>0.14864864864864866</v>
      </c>
      <c r="L19" s="55">
        <v>15</v>
      </c>
      <c r="M19" s="69">
        <f t="shared" si="15"/>
        <v>0.33333333333333331</v>
      </c>
      <c r="N19" s="78">
        <v>20</v>
      </c>
      <c r="O19" s="76">
        <f t="shared" si="8"/>
        <v>0.38461538461538464</v>
      </c>
      <c r="P19" s="467">
        <v>24</v>
      </c>
      <c r="Q19" s="458">
        <f t="shared" si="9"/>
        <v>0.38709677419354838</v>
      </c>
      <c r="R19" s="78">
        <v>15</v>
      </c>
      <c r="S19" s="76">
        <f t="shared" si="10"/>
        <v>0.3125</v>
      </c>
      <c r="T19" s="121">
        <f t="shared" si="11"/>
        <v>136</v>
      </c>
    </row>
    <row r="20" spans="1:20" ht="15" customHeight="1" x14ac:dyDescent="0.25">
      <c r="A20" s="647"/>
      <c r="B20" s="655"/>
      <c r="C20" s="626"/>
      <c r="D20" s="626"/>
      <c r="E20" s="42" t="s">
        <v>27</v>
      </c>
      <c r="F20" s="78">
        <v>0</v>
      </c>
      <c r="G20" s="76">
        <f t="shared" si="12"/>
        <v>0</v>
      </c>
      <c r="H20" s="55">
        <v>0</v>
      </c>
      <c r="I20" s="69">
        <f t="shared" si="13"/>
        <v>0</v>
      </c>
      <c r="J20" s="86">
        <v>1</v>
      </c>
      <c r="K20" s="83">
        <f t="shared" si="14"/>
        <v>1.3513513513513514E-2</v>
      </c>
      <c r="L20" s="55">
        <v>1</v>
      </c>
      <c r="M20" s="69">
        <f t="shared" si="15"/>
        <v>2.2222222222222223E-2</v>
      </c>
      <c r="N20" s="78">
        <v>0</v>
      </c>
      <c r="O20" s="76">
        <f t="shared" si="8"/>
        <v>0</v>
      </c>
      <c r="P20" s="467">
        <v>1</v>
      </c>
      <c r="Q20" s="458">
        <f t="shared" si="9"/>
        <v>1.6129032258064516E-2</v>
      </c>
      <c r="R20" s="78">
        <v>0</v>
      </c>
      <c r="S20" s="76">
        <f t="shared" si="10"/>
        <v>0</v>
      </c>
      <c r="T20" s="121">
        <f t="shared" si="11"/>
        <v>3</v>
      </c>
    </row>
    <row r="21" spans="1:20" ht="15" customHeight="1" x14ac:dyDescent="0.25">
      <c r="A21" s="647"/>
      <c r="B21" s="655"/>
      <c r="C21" s="626"/>
      <c r="D21" s="626"/>
      <c r="E21" s="42" t="s">
        <v>28</v>
      </c>
      <c r="F21" s="78">
        <v>1</v>
      </c>
      <c r="G21" s="76">
        <f t="shared" si="12"/>
        <v>1.2500000000000001E-2</v>
      </c>
      <c r="H21" s="55">
        <v>0</v>
      </c>
      <c r="I21" s="69">
        <f t="shared" si="13"/>
        <v>0</v>
      </c>
      <c r="J21" s="86">
        <v>0</v>
      </c>
      <c r="K21" s="83">
        <f t="shared" si="14"/>
        <v>0</v>
      </c>
      <c r="L21" s="59">
        <v>0</v>
      </c>
      <c r="M21" s="69">
        <f t="shared" si="15"/>
        <v>0</v>
      </c>
      <c r="N21" s="78">
        <v>0</v>
      </c>
      <c r="O21" s="76">
        <f t="shared" si="8"/>
        <v>0</v>
      </c>
      <c r="P21" s="467">
        <v>0</v>
      </c>
      <c r="Q21" s="458">
        <f t="shared" si="9"/>
        <v>0</v>
      </c>
      <c r="R21" s="78">
        <v>0</v>
      </c>
      <c r="S21" s="76">
        <f t="shared" si="10"/>
        <v>0</v>
      </c>
      <c r="T21" s="121">
        <f t="shared" si="11"/>
        <v>1</v>
      </c>
    </row>
    <row r="22" spans="1:20" ht="15" customHeight="1" thickBot="1" x14ac:dyDescent="0.3">
      <c r="A22" s="647"/>
      <c r="B22" s="655"/>
      <c r="C22" s="626"/>
      <c r="D22" s="669"/>
      <c r="E22" s="89" t="s">
        <v>26</v>
      </c>
      <c r="F22" s="90">
        <v>6</v>
      </c>
      <c r="G22" s="91">
        <f t="shared" si="12"/>
        <v>7.4999999999999997E-2</v>
      </c>
      <c r="H22" s="92">
        <v>9</v>
      </c>
      <c r="I22" s="73">
        <f t="shared" si="13"/>
        <v>9.4736842105263161E-2</v>
      </c>
      <c r="J22" s="93">
        <v>11</v>
      </c>
      <c r="K22" s="94">
        <f t="shared" si="14"/>
        <v>0.14864864864864866</v>
      </c>
      <c r="L22" s="92">
        <v>6</v>
      </c>
      <c r="M22" s="73">
        <f t="shared" si="15"/>
        <v>0.13333333333333333</v>
      </c>
      <c r="N22" s="90">
        <v>3</v>
      </c>
      <c r="O22" s="91">
        <f t="shared" si="8"/>
        <v>5.7692307692307696E-2</v>
      </c>
      <c r="P22" s="469">
        <v>6</v>
      </c>
      <c r="Q22" s="465">
        <f t="shared" si="9"/>
        <v>9.6774193548387094E-2</v>
      </c>
      <c r="R22" s="90">
        <v>3</v>
      </c>
      <c r="S22" s="91">
        <f t="shared" si="10"/>
        <v>6.25E-2</v>
      </c>
      <c r="T22" s="126">
        <f t="shared" si="11"/>
        <v>44</v>
      </c>
    </row>
    <row r="23" spans="1:20" ht="15" customHeight="1" x14ac:dyDescent="0.25">
      <c r="A23" s="647"/>
      <c r="B23" s="655"/>
      <c r="C23" s="665"/>
      <c r="D23" s="660" t="s">
        <v>6</v>
      </c>
      <c r="E23" s="41" t="s">
        <v>24</v>
      </c>
      <c r="F23" s="103">
        <v>40</v>
      </c>
      <c r="G23" s="104">
        <f t="shared" si="12"/>
        <v>0.5</v>
      </c>
      <c r="H23" s="54">
        <v>56</v>
      </c>
      <c r="I23" s="68">
        <f t="shared" si="13"/>
        <v>0.58947368421052626</v>
      </c>
      <c r="J23" s="105">
        <v>48</v>
      </c>
      <c r="K23" s="106">
        <f t="shared" si="14"/>
        <v>0.64864864864864868</v>
      </c>
      <c r="L23" s="54">
        <v>20</v>
      </c>
      <c r="M23" s="68">
        <f t="shared" si="15"/>
        <v>0.44444444444444442</v>
      </c>
      <c r="N23" s="103">
        <v>29</v>
      </c>
      <c r="O23" s="104">
        <f t="shared" si="8"/>
        <v>0.55769230769230771</v>
      </c>
      <c r="P23" s="466">
        <v>33</v>
      </c>
      <c r="Q23" s="456">
        <f t="shared" si="9"/>
        <v>0.532258064516129</v>
      </c>
      <c r="R23" s="103">
        <v>26</v>
      </c>
      <c r="S23" s="104">
        <f t="shared" si="10"/>
        <v>0.54166666666666663</v>
      </c>
      <c r="T23" s="66">
        <f t="shared" si="11"/>
        <v>252</v>
      </c>
    </row>
    <row r="24" spans="1:20" ht="15" customHeight="1" x14ac:dyDescent="0.25">
      <c r="A24" s="647"/>
      <c r="B24" s="655"/>
      <c r="C24" s="665"/>
      <c r="D24" s="652"/>
      <c r="E24" s="42" t="s">
        <v>25</v>
      </c>
      <c r="F24" s="78">
        <v>29</v>
      </c>
      <c r="G24" s="76">
        <f t="shared" si="12"/>
        <v>0.36249999999999999</v>
      </c>
      <c r="H24" s="55">
        <v>23</v>
      </c>
      <c r="I24" s="69">
        <f t="shared" si="13"/>
        <v>0.24210526315789474</v>
      </c>
      <c r="J24" s="86">
        <v>12</v>
      </c>
      <c r="K24" s="83">
        <f t="shared" si="14"/>
        <v>0.16216216216216217</v>
      </c>
      <c r="L24" s="55">
        <v>19</v>
      </c>
      <c r="M24" s="69">
        <f t="shared" si="15"/>
        <v>0.42222222222222222</v>
      </c>
      <c r="N24" s="78">
        <v>23</v>
      </c>
      <c r="O24" s="76">
        <f t="shared" si="8"/>
        <v>0.44230769230769229</v>
      </c>
      <c r="P24" s="467">
        <v>20</v>
      </c>
      <c r="Q24" s="458">
        <f t="shared" si="9"/>
        <v>0.32258064516129031</v>
      </c>
      <c r="R24" s="78">
        <v>13</v>
      </c>
      <c r="S24" s="76">
        <f t="shared" si="10"/>
        <v>0.27083333333333331</v>
      </c>
      <c r="T24" s="121">
        <f t="shared" si="11"/>
        <v>139</v>
      </c>
    </row>
    <row r="25" spans="1:20" ht="15" customHeight="1" x14ac:dyDescent="0.25">
      <c r="A25" s="647"/>
      <c r="B25" s="655"/>
      <c r="C25" s="665"/>
      <c r="D25" s="652"/>
      <c r="E25" s="42" t="s">
        <v>27</v>
      </c>
      <c r="F25" s="78">
        <v>1</v>
      </c>
      <c r="G25" s="76">
        <f t="shared" si="12"/>
        <v>1.2500000000000001E-2</v>
      </c>
      <c r="H25" s="55">
        <v>1</v>
      </c>
      <c r="I25" s="69">
        <f t="shared" si="13"/>
        <v>1.0526315789473684E-2</v>
      </c>
      <c r="J25" s="86">
        <v>2</v>
      </c>
      <c r="K25" s="83">
        <f t="shared" si="14"/>
        <v>2.7027027027027029E-2</v>
      </c>
      <c r="L25" s="55">
        <v>1</v>
      </c>
      <c r="M25" s="69">
        <f t="shared" si="15"/>
        <v>2.2222222222222223E-2</v>
      </c>
      <c r="N25" s="78">
        <v>0</v>
      </c>
      <c r="O25" s="76">
        <f t="shared" si="8"/>
        <v>0</v>
      </c>
      <c r="P25" s="467">
        <v>0</v>
      </c>
      <c r="Q25" s="458">
        <f t="shared" si="9"/>
        <v>0</v>
      </c>
      <c r="R25" s="78">
        <v>1</v>
      </c>
      <c r="S25" s="76">
        <f t="shared" si="10"/>
        <v>2.0833333333333332E-2</v>
      </c>
      <c r="T25" s="121">
        <f t="shared" si="11"/>
        <v>6</v>
      </c>
    </row>
    <row r="26" spans="1:20" ht="15" customHeight="1" x14ac:dyDescent="0.25">
      <c r="A26" s="647"/>
      <c r="B26" s="655"/>
      <c r="C26" s="665"/>
      <c r="D26" s="652"/>
      <c r="E26" s="42" t="s">
        <v>28</v>
      </c>
      <c r="F26" s="78">
        <v>0</v>
      </c>
      <c r="G26" s="76">
        <f t="shared" si="12"/>
        <v>0</v>
      </c>
      <c r="H26" s="55">
        <v>0</v>
      </c>
      <c r="I26" s="69">
        <f t="shared" si="13"/>
        <v>0</v>
      </c>
      <c r="J26" s="86">
        <v>0</v>
      </c>
      <c r="K26" s="83">
        <f t="shared" si="14"/>
        <v>0</v>
      </c>
      <c r="L26" s="59">
        <v>0</v>
      </c>
      <c r="M26" s="69">
        <f t="shared" si="15"/>
        <v>0</v>
      </c>
      <c r="N26" s="78">
        <v>0</v>
      </c>
      <c r="O26" s="76">
        <f t="shared" si="8"/>
        <v>0</v>
      </c>
      <c r="P26" s="467">
        <v>1</v>
      </c>
      <c r="Q26" s="458">
        <f t="shared" si="9"/>
        <v>1.6129032258064516E-2</v>
      </c>
      <c r="R26" s="78">
        <v>0</v>
      </c>
      <c r="S26" s="76">
        <f t="shared" si="10"/>
        <v>0</v>
      </c>
      <c r="T26" s="121">
        <f t="shared" si="11"/>
        <v>1</v>
      </c>
    </row>
    <row r="27" spans="1:20" ht="15" customHeight="1" thickBot="1" x14ac:dyDescent="0.3">
      <c r="A27" s="647"/>
      <c r="B27" s="655"/>
      <c r="C27" s="666"/>
      <c r="D27" s="668"/>
      <c r="E27" s="89" t="s">
        <v>26</v>
      </c>
      <c r="F27" s="90">
        <v>10</v>
      </c>
      <c r="G27" s="91">
        <f t="shared" si="12"/>
        <v>0.125</v>
      </c>
      <c r="H27" s="92">
        <v>15</v>
      </c>
      <c r="I27" s="73">
        <f t="shared" si="13"/>
        <v>0.15789473684210525</v>
      </c>
      <c r="J27" s="93">
        <v>12</v>
      </c>
      <c r="K27" s="94">
        <f t="shared" si="14"/>
        <v>0.16216216216216217</v>
      </c>
      <c r="L27" s="92">
        <v>5</v>
      </c>
      <c r="M27" s="73">
        <f t="shared" si="15"/>
        <v>0.1111111111111111</v>
      </c>
      <c r="N27" s="90">
        <v>0</v>
      </c>
      <c r="O27" s="91">
        <f t="shared" si="8"/>
        <v>0</v>
      </c>
      <c r="P27" s="469">
        <v>8</v>
      </c>
      <c r="Q27" s="465">
        <f t="shared" si="9"/>
        <v>0.12903225806451613</v>
      </c>
      <c r="R27" s="90">
        <v>8</v>
      </c>
      <c r="S27" s="91">
        <f t="shared" si="10"/>
        <v>0.16666666666666666</v>
      </c>
      <c r="T27" s="126">
        <f t="shared" si="11"/>
        <v>58</v>
      </c>
    </row>
    <row r="28" spans="1:20" ht="24.75" customHeight="1" x14ac:dyDescent="0.25">
      <c r="A28" s="647"/>
      <c r="B28" s="656"/>
      <c r="C28" s="650" t="s">
        <v>45</v>
      </c>
      <c r="D28" s="660" t="s">
        <v>7</v>
      </c>
      <c r="E28" s="41" t="s">
        <v>43</v>
      </c>
      <c r="F28" s="111">
        <v>43</v>
      </c>
      <c r="G28" s="104">
        <f t="shared" si="12"/>
        <v>0.53749999999999998</v>
      </c>
      <c r="H28" s="50">
        <v>31</v>
      </c>
      <c r="I28" s="68">
        <f t="shared" si="13"/>
        <v>0.32631578947368423</v>
      </c>
      <c r="J28" s="112">
        <v>32</v>
      </c>
      <c r="K28" s="106">
        <f t="shared" si="14"/>
        <v>0.43243243243243246</v>
      </c>
      <c r="L28" s="50">
        <v>20</v>
      </c>
      <c r="M28" s="68">
        <f t="shared" si="15"/>
        <v>0.44444444444444442</v>
      </c>
      <c r="N28" s="111">
        <v>33</v>
      </c>
      <c r="O28" s="104">
        <f t="shared" si="8"/>
        <v>0.63461538461538458</v>
      </c>
      <c r="P28" s="455">
        <v>32</v>
      </c>
      <c r="Q28" s="456">
        <f t="shared" si="9"/>
        <v>0.5161290322580645</v>
      </c>
      <c r="R28" s="111">
        <v>30</v>
      </c>
      <c r="S28" s="104">
        <f t="shared" si="10"/>
        <v>0.625</v>
      </c>
      <c r="T28" s="66">
        <f t="shared" si="11"/>
        <v>221</v>
      </c>
    </row>
    <row r="29" spans="1:20" ht="24.75" customHeight="1" thickBot="1" x14ac:dyDescent="0.3">
      <c r="A29" s="647"/>
      <c r="B29" s="656"/>
      <c r="C29" s="651"/>
      <c r="D29" s="653"/>
      <c r="E29" s="43" t="s">
        <v>44</v>
      </c>
      <c r="F29" s="113">
        <v>37</v>
      </c>
      <c r="G29" s="82">
        <f t="shared" si="12"/>
        <v>0.46250000000000002</v>
      </c>
      <c r="H29" s="52">
        <v>64</v>
      </c>
      <c r="I29" s="70">
        <f t="shared" si="13"/>
        <v>0.67368421052631577</v>
      </c>
      <c r="J29" s="114">
        <v>42</v>
      </c>
      <c r="K29" s="74">
        <f>J29/74</f>
        <v>0.56756756756756754</v>
      </c>
      <c r="L29" s="52">
        <v>25</v>
      </c>
      <c r="M29" s="70">
        <f t="shared" si="15"/>
        <v>0.55555555555555558</v>
      </c>
      <c r="N29" s="113">
        <v>19</v>
      </c>
      <c r="O29" s="82">
        <f t="shared" si="8"/>
        <v>0.36538461538461536</v>
      </c>
      <c r="P29" s="459">
        <v>30</v>
      </c>
      <c r="Q29" s="460">
        <f t="shared" si="9"/>
        <v>0.4838709677419355</v>
      </c>
      <c r="R29" s="113">
        <v>18</v>
      </c>
      <c r="S29" s="82">
        <f t="shared" si="10"/>
        <v>0.375</v>
      </c>
      <c r="T29" s="108">
        <f t="shared" si="11"/>
        <v>235</v>
      </c>
    </row>
    <row r="30" spans="1:20" ht="15.75" customHeight="1" x14ac:dyDescent="0.25">
      <c r="A30" s="647"/>
      <c r="B30" s="656"/>
      <c r="C30" s="652"/>
      <c r="D30" s="667" t="s">
        <v>8</v>
      </c>
      <c r="E30" s="44" t="s">
        <v>38</v>
      </c>
      <c r="F30" s="109">
        <v>0</v>
      </c>
      <c r="G30" s="97">
        <f>(F30/43)</f>
        <v>0</v>
      </c>
      <c r="H30" s="64">
        <v>0</v>
      </c>
      <c r="I30" s="98">
        <f>H30/$H$28</f>
        <v>0</v>
      </c>
      <c r="J30" s="110">
        <v>0</v>
      </c>
      <c r="K30" s="100">
        <f>J30/$J$28</f>
        <v>0</v>
      </c>
      <c r="L30" s="64">
        <v>0</v>
      </c>
      <c r="M30" s="98">
        <f>L30/$L$28</f>
        <v>0</v>
      </c>
      <c r="N30" s="109">
        <v>0</v>
      </c>
      <c r="O30" s="97">
        <f>N30/$N$28</f>
        <v>0</v>
      </c>
      <c r="P30" s="470">
        <v>0</v>
      </c>
      <c r="Q30" s="462">
        <f>P30/$P$28</f>
        <v>0</v>
      </c>
      <c r="R30" s="109">
        <v>0</v>
      </c>
      <c r="S30" s="97">
        <f>R30/30</f>
        <v>0</v>
      </c>
      <c r="T30" s="67">
        <f t="shared" si="11"/>
        <v>0</v>
      </c>
    </row>
    <row r="31" spans="1:20" ht="15.75" customHeight="1" x14ac:dyDescent="0.25">
      <c r="A31" s="647"/>
      <c r="B31" s="656"/>
      <c r="C31" s="652"/>
      <c r="D31" s="626"/>
      <c r="E31" s="357" t="s">
        <v>35</v>
      </c>
      <c r="F31" s="374">
        <v>33</v>
      </c>
      <c r="G31" s="375">
        <f>(F31/43)</f>
        <v>0.76744186046511631</v>
      </c>
      <c r="H31" s="374">
        <v>18</v>
      </c>
      <c r="I31" s="375">
        <f t="shared" ref="I31:I48" si="16">H31/$H$28</f>
        <v>0.58064516129032262</v>
      </c>
      <c r="J31" s="376">
        <v>13</v>
      </c>
      <c r="K31" s="377">
        <f t="shared" ref="K31:K48" si="17">J31/$J$28</f>
        <v>0.40625</v>
      </c>
      <c r="L31" s="374">
        <v>8</v>
      </c>
      <c r="M31" s="375">
        <f t="shared" ref="M31:M48" si="18">L31/$L$28</f>
        <v>0.4</v>
      </c>
      <c r="N31" s="374">
        <v>21</v>
      </c>
      <c r="O31" s="375">
        <f t="shared" ref="O31:O49" si="19">N31/$N$28</f>
        <v>0.63636363636363635</v>
      </c>
      <c r="P31" s="457">
        <v>21</v>
      </c>
      <c r="Q31" s="458">
        <f t="shared" ref="Q31:Q49" si="20">P31/$P$28</f>
        <v>0.65625</v>
      </c>
      <c r="R31" s="374">
        <v>16</v>
      </c>
      <c r="S31" s="375">
        <f t="shared" ref="S31:S49" si="21">R31/30</f>
        <v>0.53333333333333333</v>
      </c>
      <c r="T31" s="378">
        <f t="shared" si="11"/>
        <v>130</v>
      </c>
    </row>
    <row r="32" spans="1:20" ht="15.75" customHeight="1" x14ac:dyDescent="0.25">
      <c r="A32" s="647"/>
      <c r="B32" s="656"/>
      <c r="C32" s="652"/>
      <c r="D32" s="626"/>
      <c r="E32" s="357" t="s">
        <v>232</v>
      </c>
      <c r="F32" s="374">
        <v>0</v>
      </c>
      <c r="G32" s="375">
        <f>(F32/43)</f>
        <v>0</v>
      </c>
      <c r="H32" s="374">
        <v>0</v>
      </c>
      <c r="I32" s="375">
        <f t="shared" si="16"/>
        <v>0</v>
      </c>
      <c r="J32" s="376">
        <v>0</v>
      </c>
      <c r="K32" s="377">
        <f t="shared" si="17"/>
        <v>0</v>
      </c>
      <c r="L32" s="374">
        <v>0</v>
      </c>
      <c r="M32" s="375">
        <f t="shared" si="18"/>
        <v>0</v>
      </c>
      <c r="N32" s="374">
        <v>0</v>
      </c>
      <c r="O32" s="375">
        <f t="shared" si="19"/>
        <v>0</v>
      </c>
      <c r="P32" s="457">
        <v>0</v>
      </c>
      <c r="Q32" s="458">
        <f t="shared" si="20"/>
        <v>0</v>
      </c>
      <c r="R32" s="374">
        <v>0</v>
      </c>
      <c r="S32" s="375">
        <f t="shared" si="21"/>
        <v>0</v>
      </c>
      <c r="T32" s="378">
        <f t="shared" si="11"/>
        <v>0</v>
      </c>
    </row>
    <row r="33" spans="1:20" ht="15.75" customHeight="1" x14ac:dyDescent="0.25">
      <c r="A33" s="647"/>
      <c r="B33" s="656"/>
      <c r="C33" s="652"/>
      <c r="D33" s="626"/>
      <c r="E33" s="42" t="s">
        <v>37</v>
      </c>
      <c r="F33" s="79">
        <v>1</v>
      </c>
      <c r="G33" s="76">
        <f>(F33/43)</f>
        <v>2.3255813953488372E-2</v>
      </c>
      <c r="H33" s="51">
        <v>0</v>
      </c>
      <c r="I33" s="69">
        <f t="shared" si="16"/>
        <v>0</v>
      </c>
      <c r="J33" s="84">
        <v>1</v>
      </c>
      <c r="K33" s="83">
        <f t="shared" si="17"/>
        <v>3.125E-2</v>
      </c>
      <c r="L33" s="51">
        <v>3</v>
      </c>
      <c r="M33" s="69">
        <f t="shared" si="18"/>
        <v>0.15</v>
      </c>
      <c r="N33" s="75">
        <v>2</v>
      </c>
      <c r="O33" s="76">
        <f t="shared" si="19"/>
        <v>6.0606060606060608E-2</v>
      </c>
      <c r="P33" s="457">
        <v>4</v>
      </c>
      <c r="Q33" s="458">
        <f t="shared" si="20"/>
        <v>0.125</v>
      </c>
      <c r="R33" s="75">
        <v>2</v>
      </c>
      <c r="S33" s="76">
        <f t="shared" si="21"/>
        <v>6.6666666666666666E-2</v>
      </c>
      <c r="T33" s="121">
        <f t="shared" si="11"/>
        <v>13</v>
      </c>
    </row>
    <row r="34" spans="1:20" ht="15.75" customHeight="1" x14ac:dyDescent="0.25">
      <c r="A34" s="647"/>
      <c r="B34" s="656"/>
      <c r="C34" s="652"/>
      <c r="D34" s="626"/>
      <c r="E34" s="42" t="s">
        <v>36</v>
      </c>
      <c r="F34" s="79">
        <v>9</v>
      </c>
      <c r="G34" s="76">
        <f>(F34/43)</f>
        <v>0.20930232558139536</v>
      </c>
      <c r="H34" s="51">
        <v>13</v>
      </c>
      <c r="I34" s="69">
        <f t="shared" si="16"/>
        <v>0.41935483870967744</v>
      </c>
      <c r="J34" s="84">
        <v>18</v>
      </c>
      <c r="K34" s="83">
        <f t="shared" si="17"/>
        <v>0.5625</v>
      </c>
      <c r="L34" s="51">
        <v>9</v>
      </c>
      <c r="M34" s="69">
        <f t="shared" si="18"/>
        <v>0.45</v>
      </c>
      <c r="N34" s="75">
        <v>10</v>
      </c>
      <c r="O34" s="76">
        <f t="shared" si="19"/>
        <v>0.30303030303030304</v>
      </c>
      <c r="P34" s="457">
        <v>7</v>
      </c>
      <c r="Q34" s="458">
        <f t="shared" si="20"/>
        <v>0.21875</v>
      </c>
      <c r="R34" s="75">
        <v>12</v>
      </c>
      <c r="S34" s="76">
        <f t="shared" si="21"/>
        <v>0.4</v>
      </c>
      <c r="T34" s="121">
        <f t="shared" si="11"/>
        <v>78</v>
      </c>
    </row>
    <row r="35" spans="1:20" ht="15.75" customHeight="1" x14ac:dyDescent="0.25">
      <c r="A35" s="647"/>
      <c r="B35" s="656"/>
      <c r="C35" s="652"/>
      <c r="D35" s="626" t="s">
        <v>9</v>
      </c>
      <c r="E35" s="42" t="s">
        <v>38</v>
      </c>
      <c r="F35" s="79">
        <v>0</v>
      </c>
      <c r="G35" s="76">
        <f t="shared" ref="G35:G49" si="22">(F35/43)</f>
        <v>0</v>
      </c>
      <c r="H35" s="51">
        <v>0</v>
      </c>
      <c r="I35" s="69">
        <f t="shared" si="16"/>
        <v>0</v>
      </c>
      <c r="J35" s="84">
        <v>1</v>
      </c>
      <c r="K35" s="83">
        <f t="shared" si="17"/>
        <v>3.125E-2</v>
      </c>
      <c r="L35" s="51">
        <v>0</v>
      </c>
      <c r="M35" s="69">
        <f t="shared" si="18"/>
        <v>0</v>
      </c>
      <c r="N35" s="75">
        <v>0</v>
      </c>
      <c r="O35" s="76">
        <f t="shared" si="19"/>
        <v>0</v>
      </c>
      <c r="P35" s="457">
        <v>1</v>
      </c>
      <c r="Q35" s="458">
        <f t="shared" si="20"/>
        <v>3.125E-2</v>
      </c>
      <c r="R35" s="75">
        <v>0</v>
      </c>
      <c r="S35" s="76">
        <f t="shared" si="21"/>
        <v>0</v>
      </c>
      <c r="T35" s="121">
        <f t="shared" si="11"/>
        <v>2</v>
      </c>
    </row>
    <row r="36" spans="1:20" ht="15.75" customHeight="1" x14ac:dyDescent="0.25">
      <c r="A36" s="647"/>
      <c r="B36" s="656"/>
      <c r="C36" s="652"/>
      <c r="D36" s="626"/>
      <c r="E36" s="42" t="s">
        <v>50</v>
      </c>
      <c r="F36" s="79">
        <v>0</v>
      </c>
      <c r="G36" s="76">
        <f t="shared" si="22"/>
        <v>0</v>
      </c>
      <c r="H36" s="51">
        <v>0</v>
      </c>
      <c r="I36" s="69">
        <f t="shared" si="16"/>
        <v>0</v>
      </c>
      <c r="J36" s="84">
        <v>0</v>
      </c>
      <c r="K36" s="83">
        <f t="shared" si="17"/>
        <v>0</v>
      </c>
      <c r="L36" s="51">
        <v>0</v>
      </c>
      <c r="M36" s="69">
        <f t="shared" si="18"/>
        <v>0</v>
      </c>
      <c r="N36" s="75">
        <v>0</v>
      </c>
      <c r="O36" s="76">
        <f t="shared" si="19"/>
        <v>0</v>
      </c>
      <c r="P36" s="457">
        <v>0</v>
      </c>
      <c r="Q36" s="458">
        <f t="shared" si="20"/>
        <v>0</v>
      </c>
      <c r="R36" s="75">
        <v>0</v>
      </c>
      <c r="S36" s="76">
        <f t="shared" si="21"/>
        <v>0</v>
      </c>
      <c r="T36" s="121">
        <f t="shared" si="11"/>
        <v>0</v>
      </c>
    </row>
    <row r="37" spans="1:20" ht="15.75" customHeight="1" x14ac:dyDescent="0.25">
      <c r="A37" s="647"/>
      <c r="B37" s="656"/>
      <c r="C37" s="652"/>
      <c r="D37" s="626"/>
      <c r="E37" s="42" t="s">
        <v>35</v>
      </c>
      <c r="F37" s="78">
        <v>23</v>
      </c>
      <c r="G37" s="76">
        <f t="shared" si="22"/>
        <v>0.53488372093023251</v>
      </c>
      <c r="H37" s="55">
        <v>15</v>
      </c>
      <c r="I37" s="69">
        <f t="shared" si="16"/>
        <v>0.4838709677419355</v>
      </c>
      <c r="J37" s="86">
        <v>8</v>
      </c>
      <c r="K37" s="83">
        <f t="shared" si="17"/>
        <v>0.25</v>
      </c>
      <c r="L37" s="55">
        <v>9</v>
      </c>
      <c r="M37" s="69">
        <f t="shared" si="18"/>
        <v>0.45</v>
      </c>
      <c r="N37" s="78">
        <v>16</v>
      </c>
      <c r="O37" s="76">
        <f t="shared" si="19"/>
        <v>0.48484848484848486</v>
      </c>
      <c r="P37" s="467">
        <v>20</v>
      </c>
      <c r="Q37" s="458">
        <f t="shared" si="20"/>
        <v>0.625</v>
      </c>
      <c r="R37" s="78">
        <v>14</v>
      </c>
      <c r="S37" s="76">
        <f>R37/30</f>
        <v>0.46666666666666667</v>
      </c>
      <c r="T37" s="121">
        <f t="shared" si="11"/>
        <v>105</v>
      </c>
    </row>
    <row r="38" spans="1:20" ht="15.75" customHeight="1" x14ac:dyDescent="0.25">
      <c r="A38" s="647"/>
      <c r="B38" s="656"/>
      <c r="C38" s="652"/>
      <c r="D38" s="626"/>
      <c r="E38" s="42" t="s">
        <v>37</v>
      </c>
      <c r="F38" s="78">
        <v>3</v>
      </c>
      <c r="G38" s="76">
        <f t="shared" si="22"/>
        <v>6.9767441860465115E-2</v>
      </c>
      <c r="H38" s="55">
        <v>1</v>
      </c>
      <c r="I38" s="69">
        <f t="shared" si="16"/>
        <v>3.2258064516129031E-2</v>
      </c>
      <c r="J38" s="86">
        <v>7</v>
      </c>
      <c r="K38" s="83">
        <f t="shared" si="17"/>
        <v>0.21875</v>
      </c>
      <c r="L38" s="55">
        <v>3</v>
      </c>
      <c r="M38" s="69">
        <f t="shared" si="18"/>
        <v>0.15</v>
      </c>
      <c r="N38" s="78">
        <v>2</v>
      </c>
      <c r="O38" s="76">
        <f t="shared" si="19"/>
        <v>6.0606060606060608E-2</v>
      </c>
      <c r="P38" s="467">
        <v>2</v>
      </c>
      <c r="Q38" s="458">
        <f t="shared" si="20"/>
        <v>6.25E-2</v>
      </c>
      <c r="R38" s="78">
        <v>3</v>
      </c>
      <c r="S38" s="76">
        <f t="shared" si="21"/>
        <v>0.1</v>
      </c>
      <c r="T38" s="121">
        <f t="shared" si="11"/>
        <v>21</v>
      </c>
    </row>
    <row r="39" spans="1:20" ht="15.75" customHeight="1" x14ac:dyDescent="0.25">
      <c r="A39" s="647"/>
      <c r="B39" s="656"/>
      <c r="C39" s="652"/>
      <c r="D39" s="626"/>
      <c r="E39" s="42" t="s">
        <v>36</v>
      </c>
      <c r="F39" s="78">
        <v>17</v>
      </c>
      <c r="G39" s="76">
        <f t="shared" si="22"/>
        <v>0.39534883720930231</v>
      </c>
      <c r="H39" s="55">
        <v>15</v>
      </c>
      <c r="I39" s="69">
        <f t="shared" si="16"/>
        <v>0.4838709677419355</v>
      </c>
      <c r="J39" s="86">
        <v>16</v>
      </c>
      <c r="K39" s="83">
        <f t="shared" si="17"/>
        <v>0.5</v>
      </c>
      <c r="L39" s="55">
        <v>8</v>
      </c>
      <c r="M39" s="69">
        <f t="shared" si="18"/>
        <v>0.4</v>
      </c>
      <c r="N39" s="78">
        <v>15</v>
      </c>
      <c r="O39" s="76">
        <f t="shared" si="19"/>
        <v>0.45454545454545453</v>
      </c>
      <c r="P39" s="467">
        <v>9</v>
      </c>
      <c r="Q39" s="458">
        <f t="shared" si="20"/>
        <v>0.28125</v>
      </c>
      <c r="R39" s="78">
        <v>13</v>
      </c>
      <c r="S39" s="76">
        <f t="shared" si="21"/>
        <v>0.43333333333333335</v>
      </c>
      <c r="T39" s="121">
        <f t="shared" si="11"/>
        <v>93</v>
      </c>
    </row>
    <row r="40" spans="1:20" ht="15.75" customHeight="1" x14ac:dyDescent="0.25">
      <c r="A40" s="647"/>
      <c r="B40" s="656"/>
      <c r="C40" s="652"/>
      <c r="D40" s="626" t="s">
        <v>10</v>
      </c>
      <c r="E40" s="42" t="s">
        <v>38</v>
      </c>
      <c r="F40" s="78">
        <v>0</v>
      </c>
      <c r="G40" s="76">
        <f t="shared" si="22"/>
        <v>0</v>
      </c>
      <c r="H40" s="55">
        <v>0</v>
      </c>
      <c r="I40" s="69">
        <f t="shared" si="16"/>
        <v>0</v>
      </c>
      <c r="J40" s="86">
        <v>2</v>
      </c>
      <c r="K40" s="83">
        <f t="shared" si="17"/>
        <v>6.25E-2</v>
      </c>
      <c r="L40" s="55">
        <v>0</v>
      </c>
      <c r="M40" s="69">
        <f t="shared" si="18"/>
        <v>0</v>
      </c>
      <c r="N40" s="78">
        <v>0</v>
      </c>
      <c r="O40" s="76">
        <f t="shared" si="19"/>
        <v>0</v>
      </c>
      <c r="P40" s="467">
        <v>0</v>
      </c>
      <c r="Q40" s="458">
        <f t="shared" si="20"/>
        <v>0</v>
      </c>
      <c r="R40" s="78">
        <v>0</v>
      </c>
      <c r="S40" s="76">
        <f t="shared" si="21"/>
        <v>0</v>
      </c>
      <c r="T40" s="121">
        <f t="shared" si="11"/>
        <v>2</v>
      </c>
    </row>
    <row r="41" spans="1:20" ht="15.75" customHeight="1" x14ac:dyDescent="0.25">
      <c r="A41" s="647"/>
      <c r="B41" s="656"/>
      <c r="C41" s="652"/>
      <c r="D41" s="626"/>
      <c r="E41" s="42" t="s">
        <v>50</v>
      </c>
      <c r="F41" s="80">
        <v>0</v>
      </c>
      <c r="G41" s="76">
        <f t="shared" si="22"/>
        <v>0</v>
      </c>
      <c r="H41" s="58">
        <v>0</v>
      </c>
      <c r="I41" s="69">
        <f t="shared" si="16"/>
        <v>0</v>
      </c>
      <c r="J41" s="87">
        <v>0</v>
      </c>
      <c r="K41" s="83">
        <f t="shared" si="17"/>
        <v>0</v>
      </c>
      <c r="L41" s="58">
        <v>0</v>
      </c>
      <c r="M41" s="69">
        <f t="shared" si="18"/>
        <v>0</v>
      </c>
      <c r="N41" s="80">
        <v>0</v>
      </c>
      <c r="O41" s="76">
        <f t="shared" si="19"/>
        <v>0</v>
      </c>
      <c r="P41" s="471">
        <v>0</v>
      </c>
      <c r="Q41" s="458">
        <f t="shared" si="20"/>
        <v>0</v>
      </c>
      <c r="R41" s="80">
        <v>0</v>
      </c>
      <c r="S41" s="76">
        <f t="shared" si="21"/>
        <v>0</v>
      </c>
      <c r="T41" s="121">
        <f t="shared" si="11"/>
        <v>0</v>
      </c>
    </row>
    <row r="42" spans="1:20" ht="15.75" customHeight="1" x14ac:dyDescent="0.25">
      <c r="A42" s="647"/>
      <c r="B42" s="656"/>
      <c r="C42" s="652"/>
      <c r="D42" s="626"/>
      <c r="E42" s="42" t="s">
        <v>35</v>
      </c>
      <c r="F42" s="78">
        <v>23</v>
      </c>
      <c r="G42" s="76">
        <f t="shared" si="22"/>
        <v>0.53488372093023251</v>
      </c>
      <c r="H42" s="55">
        <v>14</v>
      </c>
      <c r="I42" s="69">
        <f t="shared" si="16"/>
        <v>0.45161290322580644</v>
      </c>
      <c r="J42" s="86">
        <v>8</v>
      </c>
      <c r="K42" s="83">
        <f t="shared" si="17"/>
        <v>0.25</v>
      </c>
      <c r="L42" s="55">
        <v>9</v>
      </c>
      <c r="M42" s="69">
        <f t="shared" si="18"/>
        <v>0.45</v>
      </c>
      <c r="N42" s="78">
        <v>19</v>
      </c>
      <c r="O42" s="76">
        <f t="shared" si="19"/>
        <v>0.5757575757575758</v>
      </c>
      <c r="P42" s="467">
        <v>20</v>
      </c>
      <c r="Q42" s="458">
        <f t="shared" si="20"/>
        <v>0.625</v>
      </c>
      <c r="R42" s="78">
        <v>14</v>
      </c>
      <c r="S42" s="76">
        <f t="shared" si="21"/>
        <v>0.46666666666666667</v>
      </c>
      <c r="T42" s="121">
        <f t="shared" si="11"/>
        <v>107</v>
      </c>
    </row>
    <row r="43" spans="1:20" ht="15.75" customHeight="1" x14ac:dyDescent="0.25">
      <c r="A43" s="647"/>
      <c r="B43" s="656"/>
      <c r="C43" s="652"/>
      <c r="D43" s="626"/>
      <c r="E43" s="42" t="s">
        <v>37</v>
      </c>
      <c r="F43" s="78">
        <v>1</v>
      </c>
      <c r="G43" s="76">
        <f t="shared" si="22"/>
        <v>2.3255813953488372E-2</v>
      </c>
      <c r="H43" s="55">
        <v>3</v>
      </c>
      <c r="I43" s="69">
        <f t="shared" si="16"/>
        <v>9.6774193548387094E-2</v>
      </c>
      <c r="J43" s="86">
        <v>3</v>
      </c>
      <c r="K43" s="83">
        <f t="shared" si="17"/>
        <v>9.375E-2</v>
      </c>
      <c r="L43" s="55">
        <v>3</v>
      </c>
      <c r="M43" s="69">
        <f t="shared" si="18"/>
        <v>0.15</v>
      </c>
      <c r="N43" s="78">
        <v>1</v>
      </c>
      <c r="O43" s="76">
        <f t="shared" si="19"/>
        <v>3.0303030303030304E-2</v>
      </c>
      <c r="P43" s="467">
        <v>3</v>
      </c>
      <c r="Q43" s="458">
        <f t="shared" si="20"/>
        <v>9.375E-2</v>
      </c>
      <c r="R43" s="78">
        <v>2</v>
      </c>
      <c r="S43" s="76">
        <f t="shared" si="21"/>
        <v>6.6666666666666666E-2</v>
      </c>
      <c r="T43" s="121">
        <f t="shared" si="11"/>
        <v>16</v>
      </c>
    </row>
    <row r="44" spans="1:20" ht="15.75" customHeight="1" x14ac:dyDescent="0.25">
      <c r="A44" s="647"/>
      <c r="B44" s="656"/>
      <c r="C44" s="652"/>
      <c r="D44" s="626"/>
      <c r="E44" s="42" t="s">
        <v>36</v>
      </c>
      <c r="F44" s="78">
        <v>19</v>
      </c>
      <c r="G44" s="76">
        <f t="shared" si="22"/>
        <v>0.44186046511627908</v>
      </c>
      <c r="H44" s="55">
        <v>14</v>
      </c>
      <c r="I44" s="69">
        <f t="shared" si="16"/>
        <v>0.45161290322580644</v>
      </c>
      <c r="J44" s="86">
        <v>19</v>
      </c>
      <c r="K44" s="83">
        <f t="shared" si="17"/>
        <v>0.59375</v>
      </c>
      <c r="L44" s="55">
        <v>8</v>
      </c>
      <c r="M44" s="69">
        <f t="shared" si="18"/>
        <v>0.4</v>
      </c>
      <c r="N44" s="78">
        <v>13</v>
      </c>
      <c r="O44" s="76">
        <f t="shared" si="19"/>
        <v>0.39393939393939392</v>
      </c>
      <c r="P44" s="467">
        <v>9</v>
      </c>
      <c r="Q44" s="458">
        <f t="shared" si="20"/>
        <v>0.28125</v>
      </c>
      <c r="R44" s="78">
        <v>14</v>
      </c>
      <c r="S44" s="76">
        <f t="shared" si="21"/>
        <v>0.46666666666666667</v>
      </c>
      <c r="T44" s="121">
        <f t="shared" si="11"/>
        <v>96</v>
      </c>
    </row>
    <row r="45" spans="1:20" ht="15.75" customHeight="1" x14ac:dyDescent="0.25">
      <c r="A45" s="647"/>
      <c r="B45" s="656"/>
      <c r="C45" s="652"/>
      <c r="D45" s="626" t="s">
        <v>11</v>
      </c>
      <c r="E45" s="42" t="s">
        <v>38</v>
      </c>
      <c r="F45" s="78">
        <v>0</v>
      </c>
      <c r="G45" s="76">
        <f t="shared" si="22"/>
        <v>0</v>
      </c>
      <c r="H45" s="55">
        <v>0</v>
      </c>
      <c r="I45" s="69">
        <f t="shared" si="16"/>
        <v>0</v>
      </c>
      <c r="J45" s="86">
        <v>1</v>
      </c>
      <c r="K45" s="83">
        <f t="shared" si="17"/>
        <v>3.125E-2</v>
      </c>
      <c r="L45" s="55">
        <v>0</v>
      </c>
      <c r="M45" s="69">
        <f t="shared" si="18"/>
        <v>0</v>
      </c>
      <c r="N45" s="78">
        <v>0</v>
      </c>
      <c r="O45" s="76">
        <f t="shared" si="19"/>
        <v>0</v>
      </c>
      <c r="P45" s="467">
        <v>0</v>
      </c>
      <c r="Q45" s="458">
        <f t="shared" si="20"/>
        <v>0</v>
      </c>
      <c r="R45" s="78">
        <v>0</v>
      </c>
      <c r="S45" s="76">
        <f t="shared" si="21"/>
        <v>0</v>
      </c>
      <c r="T45" s="121">
        <f t="shared" si="11"/>
        <v>1</v>
      </c>
    </row>
    <row r="46" spans="1:20" ht="15.75" customHeight="1" x14ac:dyDescent="0.25">
      <c r="A46" s="647"/>
      <c r="B46" s="656"/>
      <c r="C46" s="652"/>
      <c r="D46" s="626"/>
      <c r="E46" s="42" t="s">
        <v>50</v>
      </c>
      <c r="F46" s="80">
        <v>0</v>
      </c>
      <c r="G46" s="76">
        <f t="shared" si="22"/>
        <v>0</v>
      </c>
      <c r="H46" s="58">
        <v>0</v>
      </c>
      <c r="I46" s="69">
        <f t="shared" si="16"/>
        <v>0</v>
      </c>
      <c r="J46" s="87">
        <v>0</v>
      </c>
      <c r="K46" s="83">
        <f t="shared" si="17"/>
        <v>0</v>
      </c>
      <c r="L46" s="58">
        <v>0</v>
      </c>
      <c r="M46" s="69">
        <f t="shared" si="18"/>
        <v>0</v>
      </c>
      <c r="N46" s="80">
        <v>0</v>
      </c>
      <c r="O46" s="76">
        <f t="shared" si="19"/>
        <v>0</v>
      </c>
      <c r="P46" s="471">
        <v>0</v>
      </c>
      <c r="Q46" s="458">
        <f t="shared" si="20"/>
        <v>0</v>
      </c>
      <c r="R46" s="80">
        <v>0</v>
      </c>
      <c r="S46" s="76">
        <f t="shared" si="21"/>
        <v>0</v>
      </c>
      <c r="T46" s="121">
        <f t="shared" si="11"/>
        <v>0</v>
      </c>
    </row>
    <row r="47" spans="1:20" ht="15.75" customHeight="1" x14ac:dyDescent="0.25">
      <c r="A47" s="647"/>
      <c r="B47" s="656"/>
      <c r="C47" s="652"/>
      <c r="D47" s="626"/>
      <c r="E47" s="42" t="s">
        <v>35</v>
      </c>
      <c r="F47" s="78">
        <v>22</v>
      </c>
      <c r="G47" s="76">
        <f t="shared" si="22"/>
        <v>0.51162790697674421</v>
      </c>
      <c r="H47" s="55">
        <v>12</v>
      </c>
      <c r="I47" s="69">
        <f t="shared" si="16"/>
        <v>0.38709677419354838</v>
      </c>
      <c r="J47" s="86">
        <v>8</v>
      </c>
      <c r="K47" s="83">
        <f t="shared" si="17"/>
        <v>0.25</v>
      </c>
      <c r="L47" s="55">
        <v>9</v>
      </c>
      <c r="M47" s="69">
        <f t="shared" si="18"/>
        <v>0.45</v>
      </c>
      <c r="N47" s="78">
        <v>15</v>
      </c>
      <c r="O47" s="76">
        <f t="shared" si="19"/>
        <v>0.45454545454545453</v>
      </c>
      <c r="P47" s="467">
        <v>17</v>
      </c>
      <c r="Q47" s="458">
        <f t="shared" si="20"/>
        <v>0.53125</v>
      </c>
      <c r="R47" s="78">
        <v>14</v>
      </c>
      <c r="S47" s="76">
        <f t="shared" si="21"/>
        <v>0.46666666666666667</v>
      </c>
      <c r="T47" s="121">
        <f t="shared" si="11"/>
        <v>97</v>
      </c>
    </row>
    <row r="48" spans="1:20" ht="15.75" customHeight="1" x14ac:dyDescent="0.25">
      <c r="A48" s="647"/>
      <c r="B48" s="656"/>
      <c r="C48" s="652"/>
      <c r="D48" s="626"/>
      <c r="E48" s="42" t="s">
        <v>37</v>
      </c>
      <c r="F48" s="78">
        <v>2</v>
      </c>
      <c r="G48" s="76">
        <f t="shared" si="22"/>
        <v>4.6511627906976744E-2</v>
      </c>
      <c r="H48" s="55">
        <v>2</v>
      </c>
      <c r="I48" s="69">
        <f t="shared" si="16"/>
        <v>6.4516129032258063E-2</v>
      </c>
      <c r="J48" s="86">
        <v>5</v>
      </c>
      <c r="K48" s="83">
        <f t="shared" si="17"/>
        <v>0.15625</v>
      </c>
      <c r="L48" s="55">
        <v>3</v>
      </c>
      <c r="M48" s="69">
        <f t="shared" si="18"/>
        <v>0.15</v>
      </c>
      <c r="N48" s="78">
        <v>1</v>
      </c>
      <c r="O48" s="76">
        <f t="shared" si="19"/>
        <v>3.0303030303030304E-2</v>
      </c>
      <c r="P48" s="467">
        <v>3</v>
      </c>
      <c r="Q48" s="458">
        <f t="shared" si="20"/>
        <v>9.375E-2</v>
      </c>
      <c r="R48" s="78">
        <v>3</v>
      </c>
      <c r="S48" s="76">
        <f t="shared" si="21"/>
        <v>0.1</v>
      </c>
      <c r="T48" s="121">
        <f t="shared" si="11"/>
        <v>19</v>
      </c>
    </row>
    <row r="49" spans="1:20" ht="15.75" customHeight="1" thickBot="1" x14ac:dyDescent="0.3">
      <c r="A49" s="647"/>
      <c r="B49" s="657"/>
      <c r="C49" s="653"/>
      <c r="D49" s="661"/>
      <c r="E49" s="43" t="s">
        <v>36</v>
      </c>
      <c r="F49" s="81">
        <v>19</v>
      </c>
      <c r="G49" s="82">
        <f t="shared" si="22"/>
        <v>0.44186046511627908</v>
      </c>
      <c r="H49" s="56">
        <v>17</v>
      </c>
      <c r="I49" s="70">
        <f>H49/$H$28</f>
        <v>0.54838709677419351</v>
      </c>
      <c r="J49" s="107">
        <v>18</v>
      </c>
      <c r="K49" s="74">
        <f>J49/$J$28</f>
        <v>0.5625</v>
      </c>
      <c r="L49" s="56">
        <v>8</v>
      </c>
      <c r="M49" s="70">
        <f>L49/$L$28</f>
        <v>0.4</v>
      </c>
      <c r="N49" s="81">
        <v>17</v>
      </c>
      <c r="O49" s="82">
        <f t="shared" si="19"/>
        <v>0.51515151515151514</v>
      </c>
      <c r="P49" s="468">
        <v>12</v>
      </c>
      <c r="Q49" s="460">
        <f t="shared" si="20"/>
        <v>0.375</v>
      </c>
      <c r="R49" s="81">
        <v>13</v>
      </c>
      <c r="S49" s="82">
        <f t="shared" si="21"/>
        <v>0.43333333333333335</v>
      </c>
      <c r="T49" s="108">
        <f t="shared" si="11"/>
        <v>104</v>
      </c>
    </row>
    <row r="50" spans="1:20" ht="15" x14ac:dyDescent="0.25">
      <c r="A50" s="648"/>
      <c r="B50" s="658" t="s">
        <v>210</v>
      </c>
      <c r="C50" s="650" t="s">
        <v>46</v>
      </c>
      <c r="D50" s="660" t="s">
        <v>12</v>
      </c>
      <c r="E50" s="41" t="s">
        <v>43</v>
      </c>
      <c r="F50" s="103">
        <v>26</v>
      </c>
      <c r="G50" s="104">
        <f t="shared" si="12"/>
        <v>0.32500000000000001</v>
      </c>
      <c r="H50" s="54">
        <v>47</v>
      </c>
      <c r="I50" s="68">
        <f t="shared" si="13"/>
        <v>0.49473684210526314</v>
      </c>
      <c r="J50" s="105">
        <v>41</v>
      </c>
      <c r="K50" s="106">
        <f t="shared" si="14"/>
        <v>0.55405405405405406</v>
      </c>
      <c r="L50" s="54">
        <v>29</v>
      </c>
      <c r="M50" s="68">
        <f t="shared" si="15"/>
        <v>0.64444444444444449</v>
      </c>
      <c r="N50" s="103">
        <v>24</v>
      </c>
      <c r="O50" s="104">
        <f t="shared" si="8"/>
        <v>0.46153846153846156</v>
      </c>
      <c r="P50" s="466">
        <v>31</v>
      </c>
      <c r="Q50" s="456">
        <f t="shared" si="9"/>
        <v>0.5</v>
      </c>
      <c r="R50" s="103">
        <v>39</v>
      </c>
      <c r="S50" s="104">
        <f>R50/48</f>
        <v>0.8125</v>
      </c>
      <c r="T50" s="66">
        <f t="shared" si="11"/>
        <v>237</v>
      </c>
    </row>
    <row r="51" spans="1:20" ht="15.75" customHeight="1" thickBot="1" x14ac:dyDescent="0.3">
      <c r="A51" s="648"/>
      <c r="B51" s="659"/>
      <c r="C51" s="651"/>
      <c r="D51" s="653"/>
      <c r="E51" s="43" t="s">
        <v>44</v>
      </c>
      <c r="F51" s="81">
        <v>54</v>
      </c>
      <c r="G51" s="82">
        <f t="shared" si="12"/>
        <v>0.67500000000000004</v>
      </c>
      <c r="H51" s="56">
        <v>48</v>
      </c>
      <c r="I51" s="70">
        <f t="shared" si="13"/>
        <v>0.50526315789473686</v>
      </c>
      <c r="J51" s="107">
        <v>33</v>
      </c>
      <c r="K51" s="74">
        <f t="shared" si="14"/>
        <v>0.44594594594594594</v>
      </c>
      <c r="L51" s="56">
        <v>16</v>
      </c>
      <c r="M51" s="70">
        <f t="shared" si="15"/>
        <v>0.35555555555555557</v>
      </c>
      <c r="N51" s="81">
        <v>28</v>
      </c>
      <c r="O51" s="82">
        <f t="shared" si="8"/>
        <v>0.53846153846153844</v>
      </c>
      <c r="P51" s="468">
        <v>31</v>
      </c>
      <c r="Q51" s="460">
        <f t="shared" si="9"/>
        <v>0.5</v>
      </c>
      <c r="R51" s="81">
        <v>9</v>
      </c>
      <c r="S51" s="82">
        <f>R51/48</f>
        <v>0.1875</v>
      </c>
      <c r="T51" s="108">
        <f t="shared" si="11"/>
        <v>219</v>
      </c>
    </row>
    <row r="52" spans="1:20" ht="15.75" customHeight="1" x14ac:dyDescent="0.25">
      <c r="A52" s="648"/>
      <c r="B52" s="659"/>
      <c r="C52" s="652"/>
      <c r="D52" s="667" t="s">
        <v>13</v>
      </c>
      <c r="E52" s="44" t="s">
        <v>38</v>
      </c>
      <c r="F52" s="96">
        <v>0</v>
      </c>
      <c r="G52" s="97">
        <f>(F52/$F$50)</f>
        <v>0</v>
      </c>
      <c r="H52" s="57">
        <v>1</v>
      </c>
      <c r="I52" s="98">
        <f>H52/$H$50</f>
        <v>2.1276595744680851E-2</v>
      </c>
      <c r="J52" s="99">
        <v>1</v>
      </c>
      <c r="K52" s="100">
        <f>J52/$J$50</f>
        <v>2.4390243902439025E-2</v>
      </c>
      <c r="L52" s="101">
        <v>0</v>
      </c>
      <c r="M52" s="98">
        <f>L52/$L$50</f>
        <v>0</v>
      </c>
      <c r="N52" s="96">
        <v>0</v>
      </c>
      <c r="O52" s="97">
        <f>N52/$N$50</f>
        <v>0</v>
      </c>
      <c r="P52" s="472">
        <v>0</v>
      </c>
      <c r="Q52" s="462">
        <f>P52/31</f>
        <v>0</v>
      </c>
      <c r="R52" s="96">
        <v>0</v>
      </c>
      <c r="S52" s="97">
        <f>R52/$R$50</f>
        <v>0</v>
      </c>
      <c r="T52" s="67">
        <f t="shared" si="11"/>
        <v>2</v>
      </c>
    </row>
    <row r="53" spans="1:20" ht="15.75" customHeight="1" x14ac:dyDescent="0.25">
      <c r="A53" s="648"/>
      <c r="B53" s="659"/>
      <c r="C53" s="652"/>
      <c r="D53" s="626"/>
      <c r="E53" s="42" t="s">
        <v>50</v>
      </c>
      <c r="F53" s="75">
        <v>0</v>
      </c>
      <c r="G53" s="76">
        <f t="shared" ref="G53:G54" si="23">(F53/$F$50)</f>
        <v>0</v>
      </c>
      <c r="H53" s="51">
        <v>0</v>
      </c>
      <c r="I53" s="69">
        <f t="shared" ref="I53:I71" si="24">H53/$H$50</f>
        <v>0</v>
      </c>
      <c r="J53" s="84">
        <v>0</v>
      </c>
      <c r="K53" s="83">
        <f t="shared" ref="K53:K71" si="25">J53/$J$50</f>
        <v>0</v>
      </c>
      <c r="L53" s="51">
        <v>0</v>
      </c>
      <c r="M53" s="69">
        <f t="shared" ref="M53:M71" si="26">L53/$L$50</f>
        <v>0</v>
      </c>
      <c r="N53" s="75">
        <v>0</v>
      </c>
      <c r="O53" s="76">
        <f t="shared" ref="O53:O71" si="27">N53/$N$50</f>
        <v>0</v>
      </c>
      <c r="P53" s="457">
        <v>0</v>
      </c>
      <c r="Q53" s="458">
        <f t="shared" ref="Q53:Q71" si="28">P53/31</f>
        <v>0</v>
      </c>
      <c r="R53" s="75">
        <v>0</v>
      </c>
      <c r="S53" s="76">
        <f>R53/$R$50</f>
        <v>0</v>
      </c>
      <c r="T53" s="121">
        <f t="shared" si="11"/>
        <v>0</v>
      </c>
    </row>
    <row r="54" spans="1:20" ht="15.75" customHeight="1" x14ac:dyDescent="0.25">
      <c r="A54" s="648"/>
      <c r="B54" s="659"/>
      <c r="C54" s="652"/>
      <c r="D54" s="626"/>
      <c r="E54" s="42" t="s">
        <v>35</v>
      </c>
      <c r="F54" s="78">
        <v>15</v>
      </c>
      <c r="G54" s="76">
        <f t="shared" si="23"/>
        <v>0.57692307692307687</v>
      </c>
      <c r="H54" s="55">
        <v>19</v>
      </c>
      <c r="I54" s="69">
        <f t="shared" si="24"/>
        <v>0.40425531914893614</v>
      </c>
      <c r="J54" s="86">
        <v>18</v>
      </c>
      <c r="K54" s="83">
        <f t="shared" si="25"/>
        <v>0.43902439024390244</v>
      </c>
      <c r="L54" s="55">
        <v>10</v>
      </c>
      <c r="M54" s="69">
        <f t="shared" si="26"/>
        <v>0.34482758620689657</v>
      </c>
      <c r="N54" s="78">
        <v>16</v>
      </c>
      <c r="O54" s="76">
        <f t="shared" si="27"/>
        <v>0.66666666666666663</v>
      </c>
      <c r="P54" s="467">
        <v>22</v>
      </c>
      <c r="Q54" s="458">
        <f t="shared" si="28"/>
        <v>0.70967741935483875</v>
      </c>
      <c r="R54" s="78">
        <v>20</v>
      </c>
      <c r="S54" s="76">
        <f t="shared" ref="S54:S71" si="29">R54/$R$50</f>
        <v>0.51282051282051277</v>
      </c>
      <c r="T54" s="121">
        <f t="shared" si="11"/>
        <v>120</v>
      </c>
    </row>
    <row r="55" spans="1:20" ht="15.75" customHeight="1" x14ac:dyDescent="0.25">
      <c r="A55" s="648"/>
      <c r="B55" s="659"/>
      <c r="C55" s="652"/>
      <c r="D55" s="626"/>
      <c r="E55" s="42" t="s">
        <v>37</v>
      </c>
      <c r="F55" s="78">
        <v>5</v>
      </c>
      <c r="G55" s="76">
        <f>(F55/$F$50)</f>
        <v>0.19230769230769232</v>
      </c>
      <c r="H55" s="55">
        <v>1</v>
      </c>
      <c r="I55" s="69">
        <f t="shared" si="24"/>
        <v>2.1276595744680851E-2</v>
      </c>
      <c r="J55" s="86">
        <v>3</v>
      </c>
      <c r="K55" s="83">
        <f t="shared" si="25"/>
        <v>7.3170731707317069E-2</v>
      </c>
      <c r="L55" s="55">
        <v>3</v>
      </c>
      <c r="M55" s="69">
        <f t="shared" si="26"/>
        <v>0.10344827586206896</v>
      </c>
      <c r="N55" s="78">
        <v>2</v>
      </c>
      <c r="O55" s="76">
        <f t="shared" si="27"/>
        <v>8.3333333333333329E-2</v>
      </c>
      <c r="P55" s="467">
        <v>0</v>
      </c>
      <c r="Q55" s="458">
        <f t="shared" si="28"/>
        <v>0</v>
      </c>
      <c r="R55" s="78">
        <v>2</v>
      </c>
      <c r="S55" s="76">
        <f t="shared" si="29"/>
        <v>5.128205128205128E-2</v>
      </c>
      <c r="T55" s="121">
        <f t="shared" si="11"/>
        <v>16</v>
      </c>
    </row>
    <row r="56" spans="1:20" ht="15.75" customHeight="1" x14ac:dyDescent="0.25">
      <c r="A56" s="648"/>
      <c r="B56" s="659"/>
      <c r="C56" s="652"/>
      <c r="D56" s="626"/>
      <c r="E56" s="42" t="s">
        <v>36</v>
      </c>
      <c r="F56" s="78">
        <v>6</v>
      </c>
      <c r="G56" s="76">
        <f>(F56/$F$50)</f>
        <v>0.23076923076923078</v>
      </c>
      <c r="H56" s="55">
        <v>26</v>
      </c>
      <c r="I56" s="69">
        <f t="shared" si="24"/>
        <v>0.55319148936170215</v>
      </c>
      <c r="J56" s="86">
        <v>19</v>
      </c>
      <c r="K56" s="83">
        <f t="shared" si="25"/>
        <v>0.46341463414634149</v>
      </c>
      <c r="L56" s="55">
        <v>16</v>
      </c>
      <c r="M56" s="69">
        <f t="shared" si="26"/>
        <v>0.55172413793103448</v>
      </c>
      <c r="N56" s="78">
        <v>6</v>
      </c>
      <c r="O56" s="76">
        <f t="shared" si="27"/>
        <v>0.25</v>
      </c>
      <c r="P56" s="467">
        <v>9</v>
      </c>
      <c r="Q56" s="458">
        <f t="shared" si="28"/>
        <v>0.29032258064516131</v>
      </c>
      <c r="R56" s="78">
        <v>17</v>
      </c>
      <c r="S56" s="76">
        <f t="shared" si="29"/>
        <v>0.4358974358974359</v>
      </c>
      <c r="T56" s="121">
        <f t="shared" si="11"/>
        <v>99</v>
      </c>
    </row>
    <row r="57" spans="1:20" ht="15.75" customHeight="1" x14ac:dyDescent="0.25">
      <c r="A57" s="648"/>
      <c r="B57" s="659"/>
      <c r="C57" s="652"/>
      <c r="D57" s="626" t="s">
        <v>14</v>
      </c>
      <c r="E57" s="42" t="s">
        <v>38</v>
      </c>
      <c r="F57" s="78">
        <v>3</v>
      </c>
      <c r="G57" s="76">
        <f t="shared" ref="G57:G71" si="30">(F57/$F$50)</f>
        <v>0.11538461538461539</v>
      </c>
      <c r="H57" s="59">
        <v>0</v>
      </c>
      <c r="I57" s="69">
        <f t="shared" si="24"/>
        <v>0</v>
      </c>
      <c r="J57" s="86">
        <v>0</v>
      </c>
      <c r="K57" s="83">
        <f t="shared" si="25"/>
        <v>0</v>
      </c>
      <c r="L57" s="59">
        <v>0</v>
      </c>
      <c r="M57" s="69">
        <f t="shared" si="26"/>
        <v>0</v>
      </c>
      <c r="N57" s="78">
        <v>1</v>
      </c>
      <c r="O57" s="76">
        <f t="shared" si="27"/>
        <v>4.1666666666666664E-2</v>
      </c>
      <c r="P57" s="467">
        <v>2</v>
      </c>
      <c r="Q57" s="458">
        <f t="shared" si="28"/>
        <v>6.4516129032258063E-2</v>
      </c>
      <c r="R57" s="78">
        <v>0</v>
      </c>
      <c r="S57" s="76">
        <f t="shared" si="29"/>
        <v>0</v>
      </c>
      <c r="T57" s="121">
        <f t="shared" si="11"/>
        <v>6</v>
      </c>
    </row>
    <row r="58" spans="1:20" ht="15.75" customHeight="1" x14ac:dyDescent="0.25">
      <c r="A58" s="648"/>
      <c r="B58" s="659"/>
      <c r="C58" s="652"/>
      <c r="D58" s="626"/>
      <c r="E58" s="42" t="s">
        <v>50</v>
      </c>
      <c r="F58" s="78">
        <v>1</v>
      </c>
      <c r="G58" s="76">
        <f t="shared" si="30"/>
        <v>3.8461538461538464E-2</v>
      </c>
      <c r="H58" s="55">
        <v>1</v>
      </c>
      <c r="I58" s="69">
        <f t="shared" si="24"/>
        <v>2.1276595744680851E-2</v>
      </c>
      <c r="J58" s="86">
        <v>0</v>
      </c>
      <c r="K58" s="83">
        <f t="shared" si="25"/>
        <v>0</v>
      </c>
      <c r="L58" s="59">
        <v>0</v>
      </c>
      <c r="M58" s="69">
        <f t="shared" si="26"/>
        <v>0</v>
      </c>
      <c r="N58" s="78">
        <v>0</v>
      </c>
      <c r="O58" s="76">
        <f t="shared" si="27"/>
        <v>0</v>
      </c>
      <c r="P58" s="467">
        <v>0</v>
      </c>
      <c r="Q58" s="458">
        <f t="shared" si="28"/>
        <v>0</v>
      </c>
      <c r="R58" s="78">
        <v>0</v>
      </c>
      <c r="S58" s="76">
        <f t="shared" si="29"/>
        <v>0</v>
      </c>
      <c r="T58" s="121">
        <f t="shared" si="11"/>
        <v>2</v>
      </c>
    </row>
    <row r="59" spans="1:20" ht="15.75" customHeight="1" x14ac:dyDescent="0.25">
      <c r="A59" s="648"/>
      <c r="B59" s="659"/>
      <c r="C59" s="652"/>
      <c r="D59" s="626"/>
      <c r="E59" s="42" t="s">
        <v>35</v>
      </c>
      <c r="F59" s="78">
        <v>5</v>
      </c>
      <c r="G59" s="76">
        <f t="shared" si="30"/>
        <v>0.19230769230769232</v>
      </c>
      <c r="H59" s="55">
        <v>16</v>
      </c>
      <c r="I59" s="69">
        <f t="shared" si="24"/>
        <v>0.34042553191489361</v>
      </c>
      <c r="J59" s="86">
        <v>12</v>
      </c>
      <c r="K59" s="83">
        <f t="shared" si="25"/>
        <v>0.29268292682926828</v>
      </c>
      <c r="L59" s="55">
        <v>7</v>
      </c>
      <c r="M59" s="69">
        <f t="shared" si="26"/>
        <v>0.2413793103448276</v>
      </c>
      <c r="N59" s="78">
        <v>12</v>
      </c>
      <c r="O59" s="76">
        <f t="shared" si="27"/>
        <v>0.5</v>
      </c>
      <c r="P59" s="467">
        <v>17</v>
      </c>
      <c r="Q59" s="458">
        <f t="shared" si="28"/>
        <v>0.54838709677419351</v>
      </c>
      <c r="R59" s="78">
        <v>15</v>
      </c>
      <c r="S59" s="76">
        <f t="shared" si="29"/>
        <v>0.38461538461538464</v>
      </c>
      <c r="T59" s="121">
        <f t="shared" si="11"/>
        <v>84</v>
      </c>
    </row>
    <row r="60" spans="1:20" ht="15.75" customHeight="1" x14ac:dyDescent="0.25">
      <c r="A60" s="648"/>
      <c r="B60" s="659"/>
      <c r="C60" s="652"/>
      <c r="D60" s="626"/>
      <c r="E60" s="42" t="s">
        <v>37</v>
      </c>
      <c r="F60" s="78">
        <v>6</v>
      </c>
      <c r="G60" s="76">
        <f t="shared" si="30"/>
        <v>0.23076923076923078</v>
      </c>
      <c r="H60" s="55">
        <v>5</v>
      </c>
      <c r="I60" s="69">
        <f t="shared" si="24"/>
        <v>0.10638297872340426</v>
      </c>
      <c r="J60" s="86">
        <v>6</v>
      </c>
      <c r="K60" s="83">
        <f t="shared" si="25"/>
        <v>0.14634146341463414</v>
      </c>
      <c r="L60" s="55">
        <v>4</v>
      </c>
      <c r="M60" s="69">
        <f t="shared" si="26"/>
        <v>0.13793103448275862</v>
      </c>
      <c r="N60" s="78">
        <v>1</v>
      </c>
      <c r="O60" s="76">
        <f t="shared" si="27"/>
        <v>4.1666666666666664E-2</v>
      </c>
      <c r="P60" s="467">
        <v>1</v>
      </c>
      <c r="Q60" s="458">
        <f t="shared" si="28"/>
        <v>3.2258064516129031E-2</v>
      </c>
      <c r="R60" s="78">
        <v>7</v>
      </c>
      <c r="S60" s="76">
        <f t="shared" si="29"/>
        <v>0.17948717948717949</v>
      </c>
      <c r="T60" s="121">
        <f t="shared" si="11"/>
        <v>30</v>
      </c>
    </row>
    <row r="61" spans="1:20" ht="15.75" customHeight="1" x14ac:dyDescent="0.25">
      <c r="A61" s="648"/>
      <c r="B61" s="659"/>
      <c r="C61" s="652"/>
      <c r="D61" s="626"/>
      <c r="E61" s="42" t="s">
        <v>36</v>
      </c>
      <c r="F61" s="78">
        <v>11</v>
      </c>
      <c r="G61" s="76">
        <f t="shared" si="30"/>
        <v>0.42307692307692307</v>
      </c>
      <c r="H61" s="55">
        <v>25</v>
      </c>
      <c r="I61" s="69">
        <f t="shared" si="24"/>
        <v>0.53191489361702127</v>
      </c>
      <c r="J61" s="86">
        <v>23</v>
      </c>
      <c r="K61" s="83">
        <f t="shared" si="25"/>
        <v>0.56097560975609762</v>
      </c>
      <c r="L61" s="55">
        <v>18</v>
      </c>
      <c r="M61" s="69">
        <f t="shared" si="26"/>
        <v>0.62068965517241381</v>
      </c>
      <c r="N61" s="78">
        <v>10</v>
      </c>
      <c r="O61" s="76">
        <f t="shared" si="27"/>
        <v>0.41666666666666669</v>
      </c>
      <c r="P61" s="467">
        <v>11</v>
      </c>
      <c r="Q61" s="458">
        <f t="shared" si="28"/>
        <v>0.35483870967741937</v>
      </c>
      <c r="R61" s="78">
        <v>17</v>
      </c>
      <c r="S61" s="76">
        <f t="shared" si="29"/>
        <v>0.4358974358974359</v>
      </c>
      <c r="T61" s="121">
        <f t="shared" si="11"/>
        <v>115</v>
      </c>
    </row>
    <row r="62" spans="1:20" ht="15.75" customHeight="1" x14ac:dyDescent="0.25">
      <c r="A62" s="648"/>
      <c r="B62" s="659"/>
      <c r="C62" s="652"/>
      <c r="D62" s="626" t="s">
        <v>15</v>
      </c>
      <c r="E62" s="42" t="s">
        <v>38</v>
      </c>
      <c r="F62" s="78">
        <v>2</v>
      </c>
      <c r="G62" s="76">
        <f t="shared" si="30"/>
        <v>7.6923076923076927E-2</v>
      </c>
      <c r="H62" s="55">
        <v>0</v>
      </c>
      <c r="I62" s="69">
        <f t="shared" si="24"/>
        <v>0</v>
      </c>
      <c r="J62" s="86">
        <v>0</v>
      </c>
      <c r="K62" s="83">
        <f t="shared" si="25"/>
        <v>0</v>
      </c>
      <c r="L62" s="59">
        <v>0</v>
      </c>
      <c r="M62" s="69">
        <f t="shared" si="26"/>
        <v>0</v>
      </c>
      <c r="N62" s="78">
        <v>0</v>
      </c>
      <c r="O62" s="76">
        <f t="shared" si="27"/>
        <v>0</v>
      </c>
      <c r="P62" s="467">
        <v>0</v>
      </c>
      <c r="Q62" s="458">
        <f t="shared" si="28"/>
        <v>0</v>
      </c>
      <c r="R62" s="78">
        <v>1</v>
      </c>
      <c r="S62" s="76">
        <f t="shared" si="29"/>
        <v>2.564102564102564E-2</v>
      </c>
      <c r="T62" s="121">
        <f t="shared" si="11"/>
        <v>3</v>
      </c>
    </row>
    <row r="63" spans="1:20" ht="15.75" customHeight="1" x14ac:dyDescent="0.25">
      <c r="A63" s="648"/>
      <c r="B63" s="659"/>
      <c r="C63" s="652"/>
      <c r="D63" s="626"/>
      <c r="E63" s="42" t="s">
        <v>50</v>
      </c>
      <c r="F63" s="78">
        <v>1</v>
      </c>
      <c r="G63" s="76">
        <f t="shared" si="30"/>
        <v>3.8461538461538464E-2</v>
      </c>
      <c r="H63" s="55">
        <v>0</v>
      </c>
      <c r="I63" s="69">
        <f t="shared" si="24"/>
        <v>0</v>
      </c>
      <c r="J63" s="86">
        <v>0</v>
      </c>
      <c r="K63" s="83">
        <f t="shared" si="25"/>
        <v>0</v>
      </c>
      <c r="L63" s="59">
        <v>0</v>
      </c>
      <c r="M63" s="69">
        <f t="shared" si="26"/>
        <v>0</v>
      </c>
      <c r="N63" s="78">
        <v>0</v>
      </c>
      <c r="O63" s="76">
        <f t="shared" si="27"/>
        <v>0</v>
      </c>
      <c r="P63" s="467">
        <v>1</v>
      </c>
      <c r="Q63" s="458">
        <f t="shared" si="28"/>
        <v>3.2258064516129031E-2</v>
      </c>
      <c r="R63" s="78">
        <v>0</v>
      </c>
      <c r="S63" s="76">
        <f t="shared" si="29"/>
        <v>0</v>
      </c>
      <c r="T63" s="121">
        <f t="shared" si="11"/>
        <v>2</v>
      </c>
    </row>
    <row r="64" spans="1:20" ht="15.75" customHeight="1" x14ac:dyDescent="0.25">
      <c r="A64" s="648"/>
      <c r="B64" s="659"/>
      <c r="C64" s="652"/>
      <c r="D64" s="626"/>
      <c r="E64" s="42" t="s">
        <v>35</v>
      </c>
      <c r="F64" s="78">
        <v>9</v>
      </c>
      <c r="G64" s="76">
        <f t="shared" si="30"/>
        <v>0.34615384615384615</v>
      </c>
      <c r="H64" s="55">
        <v>18</v>
      </c>
      <c r="I64" s="69">
        <f t="shared" si="24"/>
        <v>0.38297872340425532</v>
      </c>
      <c r="J64" s="86">
        <v>12</v>
      </c>
      <c r="K64" s="83">
        <f t="shared" si="25"/>
        <v>0.29268292682926828</v>
      </c>
      <c r="L64" s="55">
        <v>11</v>
      </c>
      <c r="M64" s="69">
        <f t="shared" si="26"/>
        <v>0.37931034482758619</v>
      </c>
      <c r="N64" s="78">
        <v>14</v>
      </c>
      <c r="O64" s="76">
        <f t="shared" si="27"/>
        <v>0.58333333333333337</v>
      </c>
      <c r="P64" s="467">
        <v>17</v>
      </c>
      <c r="Q64" s="458">
        <f t="shared" si="28"/>
        <v>0.54838709677419351</v>
      </c>
      <c r="R64" s="78">
        <v>15</v>
      </c>
      <c r="S64" s="76">
        <f t="shared" si="29"/>
        <v>0.38461538461538464</v>
      </c>
      <c r="T64" s="121">
        <f t="shared" si="11"/>
        <v>96</v>
      </c>
    </row>
    <row r="65" spans="1:20" ht="15.75" customHeight="1" x14ac:dyDescent="0.25">
      <c r="A65" s="648"/>
      <c r="B65" s="659"/>
      <c r="C65" s="652"/>
      <c r="D65" s="626"/>
      <c r="E65" s="42" t="s">
        <v>37</v>
      </c>
      <c r="F65" s="78">
        <v>4</v>
      </c>
      <c r="G65" s="76">
        <f t="shared" si="30"/>
        <v>0.15384615384615385</v>
      </c>
      <c r="H65" s="55">
        <v>5</v>
      </c>
      <c r="I65" s="69">
        <f t="shared" si="24"/>
        <v>0.10638297872340426</v>
      </c>
      <c r="J65" s="86">
        <v>7</v>
      </c>
      <c r="K65" s="83">
        <f t="shared" si="25"/>
        <v>0.17073170731707318</v>
      </c>
      <c r="L65" s="55">
        <v>3</v>
      </c>
      <c r="M65" s="69">
        <f t="shared" si="26"/>
        <v>0.10344827586206896</v>
      </c>
      <c r="N65" s="78">
        <v>1</v>
      </c>
      <c r="O65" s="76">
        <f t="shared" si="27"/>
        <v>4.1666666666666664E-2</v>
      </c>
      <c r="P65" s="467">
        <v>0</v>
      </c>
      <c r="Q65" s="458">
        <f t="shared" si="28"/>
        <v>0</v>
      </c>
      <c r="R65" s="78">
        <v>2</v>
      </c>
      <c r="S65" s="76">
        <f t="shared" si="29"/>
        <v>5.128205128205128E-2</v>
      </c>
      <c r="T65" s="121">
        <f t="shared" si="11"/>
        <v>22</v>
      </c>
    </row>
    <row r="66" spans="1:20" ht="15.75" customHeight="1" x14ac:dyDescent="0.25">
      <c r="A66" s="648"/>
      <c r="B66" s="659"/>
      <c r="C66" s="652"/>
      <c r="D66" s="626"/>
      <c r="E66" s="42" t="s">
        <v>36</v>
      </c>
      <c r="F66" s="78">
        <v>10</v>
      </c>
      <c r="G66" s="76">
        <f t="shared" si="30"/>
        <v>0.38461538461538464</v>
      </c>
      <c r="H66" s="55">
        <v>24</v>
      </c>
      <c r="I66" s="69">
        <f t="shared" si="24"/>
        <v>0.51063829787234039</v>
      </c>
      <c r="J66" s="86">
        <v>22</v>
      </c>
      <c r="K66" s="83">
        <f t="shared" si="25"/>
        <v>0.53658536585365857</v>
      </c>
      <c r="L66" s="55">
        <v>15</v>
      </c>
      <c r="M66" s="69">
        <f t="shared" si="26"/>
        <v>0.51724137931034486</v>
      </c>
      <c r="N66" s="78">
        <v>9</v>
      </c>
      <c r="O66" s="76">
        <f t="shared" si="27"/>
        <v>0.375</v>
      </c>
      <c r="P66" s="467">
        <v>13</v>
      </c>
      <c r="Q66" s="458">
        <f t="shared" si="28"/>
        <v>0.41935483870967744</v>
      </c>
      <c r="R66" s="78">
        <v>21</v>
      </c>
      <c r="S66" s="76">
        <f t="shared" si="29"/>
        <v>0.53846153846153844</v>
      </c>
      <c r="T66" s="121">
        <f t="shared" si="11"/>
        <v>114</v>
      </c>
    </row>
    <row r="67" spans="1:20" ht="15.75" customHeight="1" x14ac:dyDescent="0.25">
      <c r="A67" s="648"/>
      <c r="B67" s="659"/>
      <c r="C67" s="652"/>
      <c r="D67" s="626" t="s">
        <v>16</v>
      </c>
      <c r="E67" s="42" t="s">
        <v>38</v>
      </c>
      <c r="F67" s="78">
        <v>5</v>
      </c>
      <c r="G67" s="76">
        <f t="shared" si="30"/>
        <v>0.19230769230769232</v>
      </c>
      <c r="H67" s="55">
        <v>3</v>
      </c>
      <c r="I67" s="69">
        <f t="shared" si="24"/>
        <v>6.3829787234042548E-2</v>
      </c>
      <c r="J67" s="86">
        <v>0</v>
      </c>
      <c r="K67" s="83">
        <f t="shared" si="25"/>
        <v>0</v>
      </c>
      <c r="L67" s="55">
        <v>1</v>
      </c>
      <c r="M67" s="69">
        <f t="shared" si="26"/>
        <v>3.4482758620689655E-2</v>
      </c>
      <c r="N67" s="78">
        <v>0</v>
      </c>
      <c r="O67" s="76">
        <f t="shared" si="27"/>
        <v>0</v>
      </c>
      <c r="P67" s="467">
        <v>1</v>
      </c>
      <c r="Q67" s="458">
        <f t="shared" si="28"/>
        <v>3.2258064516129031E-2</v>
      </c>
      <c r="R67" s="78">
        <v>0</v>
      </c>
      <c r="S67" s="76">
        <f t="shared" si="29"/>
        <v>0</v>
      </c>
      <c r="T67" s="121">
        <f t="shared" si="11"/>
        <v>10</v>
      </c>
    </row>
    <row r="68" spans="1:20" ht="15.75" customHeight="1" x14ac:dyDescent="0.25">
      <c r="A68" s="648"/>
      <c r="B68" s="659"/>
      <c r="C68" s="652"/>
      <c r="D68" s="626"/>
      <c r="E68" s="42" t="s">
        <v>50</v>
      </c>
      <c r="F68" s="78">
        <v>1</v>
      </c>
      <c r="G68" s="76">
        <f t="shared" si="30"/>
        <v>3.8461538461538464E-2</v>
      </c>
      <c r="H68" s="55">
        <v>0</v>
      </c>
      <c r="I68" s="69">
        <f t="shared" si="24"/>
        <v>0</v>
      </c>
      <c r="J68" s="86">
        <v>1</v>
      </c>
      <c r="K68" s="83">
        <f t="shared" si="25"/>
        <v>2.4390243902439025E-2</v>
      </c>
      <c r="L68" s="59">
        <v>0</v>
      </c>
      <c r="M68" s="69">
        <f t="shared" si="26"/>
        <v>0</v>
      </c>
      <c r="N68" s="78">
        <v>0</v>
      </c>
      <c r="O68" s="76">
        <f t="shared" si="27"/>
        <v>0</v>
      </c>
      <c r="P68" s="467">
        <v>1</v>
      </c>
      <c r="Q68" s="458">
        <f t="shared" si="28"/>
        <v>3.2258064516129031E-2</v>
      </c>
      <c r="R68" s="78">
        <v>0</v>
      </c>
      <c r="S68" s="76">
        <f t="shared" si="29"/>
        <v>0</v>
      </c>
      <c r="T68" s="121">
        <f t="shared" si="11"/>
        <v>3</v>
      </c>
    </row>
    <row r="69" spans="1:20" ht="15.75" customHeight="1" x14ac:dyDescent="0.25">
      <c r="A69" s="648"/>
      <c r="B69" s="659"/>
      <c r="C69" s="652"/>
      <c r="D69" s="626"/>
      <c r="E69" s="42" t="s">
        <v>35</v>
      </c>
      <c r="F69" s="78">
        <v>6</v>
      </c>
      <c r="G69" s="76">
        <f t="shared" si="30"/>
        <v>0.23076923076923078</v>
      </c>
      <c r="H69" s="55">
        <v>14</v>
      </c>
      <c r="I69" s="69">
        <f t="shared" si="24"/>
        <v>0.2978723404255319</v>
      </c>
      <c r="J69" s="86">
        <v>11</v>
      </c>
      <c r="K69" s="83">
        <f t="shared" si="25"/>
        <v>0.26829268292682928</v>
      </c>
      <c r="L69" s="55">
        <v>6</v>
      </c>
      <c r="M69" s="69">
        <f t="shared" si="26"/>
        <v>0.20689655172413793</v>
      </c>
      <c r="N69" s="78">
        <v>10</v>
      </c>
      <c r="O69" s="76">
        <f t="shared" si="27"/>
        <v>0.41666666666666669</v>
      </c>
      <c r="P69" s="467">
        <v>15</v>
      </c>
      <c r="Q69" s="458">
        <f t="shared" si="28"/>
        <v>0.4838709677419355</v>
      </c>
      <c r="R69" s="78">
        <v>14</v>
      </c>
      <c r="S69" s="76">
        <f t="shared" si="29"/>
        <v>0.35897435897435898</v>
      </c>
      <c r="T69" s="121">
        <f t="shared" si="11"/>
        <v>76</v>
      </c>
    </row>
    <row r="70" spans="1:20" ht="15.75" customHeight="1" x14ac:dyDescent="0.25">
      <c r="A70" s="648"/>
      <c r="B70" s="659"/>
      <c r="C70" s="652"/>
      <c r="D70" s="626"/>
      <c r="E70" s="42" t="s">
        <v>37</v>
      </c>
      <c r="F70" s="78">
        <v>7</v>
      </c>
      <c r="G70" s="76">
        <f t="shared" si="30"/>
        <v>0.26923076923076922</v>
      </c>
      <c r="H70" s="55">
        <v>5</v>
      </c>
      <c r="I70" s="69">
        <f t="shared" si="24"/>
        <v>0.10638297872340426</v>
      </c>
      <c r="J70" s="86">
        <v>5</v>
      </c>
      <c r="K70" s="83">
        <f t="shared" si="25"/>
        <v>0.12195121951219512</v>
      </c>
      <c r="L70" s="55">
        <v>4</v>
      </c>
      <c r="M70" s="69">
        <f t="shared" si="26"/>
        <v>0.13793103448275862</v>
      </c>
      <c r="N70" s="78">
        <v>3</v>
      </c>
      <c r="O70" s="76">
        <f t="shared" si="27"/>
        <v>0.125</v>
      </c>
      <c r="P70" s="467">
        <v>2</v>
      </c>
      <c r="Q70" s="458">
        <f t="shared" si="28"/>
        <v>6.4516129032258063E-2</v>
      </c>
      <c r="R70" s="78">
        <v>8</v>
      </c>
      <c r="S70" s="76">
        <f t="shared" si="29"/>
        <v>0.20512820512820512</v>
      </c>
      <c r="T70" s="121">
        <f t="shared" si="11"/>
        <v>34</v>
      </c>
    </row>
    <row r="71" spans="1:20" ht="15.75" customHeight="1" thickBot="1" x14ac:dyDescent="0.3">
      <c r="A71" s="648"/>
      <c r="B71" s="659"/>
      <c r="C71" s="653"/>
      <c r="D71" s="661"/>
      <c r="E71" s="43" t="s">
        <v>36</v>
      </c>
      <c r="F71" s="81">
        <v>7</v>
      </c>
      <c r="G71" s="82">
        <f t="shared" si="30"/>
        <v>0.26923076923076922</v>
      </c>
      <c r="H71" s="56">
        <v>25</v>
      </c>
      <c r="I71" s="70">
        <f t="shared" si="24"/>
        <v>0.53191489361702127</v>
      </c>
      <c r="J71" s="107">
        <v>24</v>
      </c>
      <c r="K71" s="74">
        <f t="shared" si="25"/>
        <v>0.58536585365853655</v>
      </c>
      <c r="L71" s="56">
        <v>18</v>
      </c>
      <c r="M71" s="70">
        <f t="shared" si="26"/>
        <v>0.62068965517241381</v>
      </c>
      <c r="N71" s="81">
        <v>11</v>
      </c>
      <c r="O71" s="82">
        <f t="shared" si="27"/>
        <v>0.45833333333333331</v>
      </c>
      <c r="P71" s="468">
        <v>12</v>
      </c>
      <c r="Q71" s="460">
        <f t="shared" si="28"/>
        <v>0.38709677419354838</v>
      </c>
      <c r="R71" s="81">
        <v>17</v>
      </c>
      <c r="S71" s="82">
        <f t="shared" si="29"/>
        <v>0.4358974358974359</v>
      </c>
      <c r="T71" s="108">
        <f t="shared" si="11"/>
        <v>114</v>
      </c>
    </row>
    <row r="72" spans="1:20" ht="15.75" customHeight="1" x14ac:dyDescent="0.25">
      <c r="A72" s="648"/>
      <c r="B72" s="659" t="s">
        <v>48</v>
      </c>
      <c r="C72" s="660" t="s">
        <v>47</v>
      </c>
      <c r="D72" s="641" t="s">
        <v>17</v>
      </c>
      <c r="E72" s="41" t="s">
        <v>38</v>
      </c>
      <c r="F72" s="103">
        <v>0</v>
      </c>
      <c r="G72" s="104">
        <f>(F72/80)</f>
        <v>0</v>
      </c>
      <c r="H72" s="54">
        <v>1</v>
      </c>
      <c r="I72" s="68">
        <f>H72/95</f>
        <v>1.0526315789473684E-2</v>
      </c>
      <c r="J72" s="105">
        <v>6</v>
      </c>
      <c r="K72" s="106">
        <f t="shared" si="14"/>
        <v>8.1081081081081086E-2</v>
      </c>
      <c r="L72" s="54">
        <v>3</v>
      </c>
      <c r="M72" s="68">
        <f t="shared" ref="M72:M91" si="31">L72/45</f>
        <v>6.6666666666666666E-2</v>
      </c>
      <c r="N72" s="103">
        <v>0</v>
      </c>
      <c r="O72" s="104">
        <f>N72/52</f>
        <v>0</v>
      </c>
      <c r="P72" s="466">
        <v>1</v>
      </c>
      <c r="Q72" s="456">
        <f>P72/62</f>
        <v>1.6129032258064516E-2</v>
      </c>
      <c r="R72" s="103">
        <v>0</v>
      </c>
      <c r="S72" s="104">
        <f t="shared" ref="S72:S91" si="32">R72/48</f>
        <v>0</v>
      </c>
      <c r="T72" s="66">
        <f t="shared" ref="T72:T91" si="33">SUM(F72,H72,J72,L72,N72,P72,R72)</f>
        <v>11</v>
      </c>
    </row>
    <row r="73" spans="1:20" ht="15.75" customHeight="1" x14ac:dyDescent="0.25">
      <c r="A73" s="648"/>
      <c r="B73" s="659"/>
      <c r="C73" s="652"/>
      <c r="D73" s="626"/>
      <c r="E73" s="42" t="s">
        <v>50</v>
      </c>
      <c r="F73" s="78">
        <v>0</v>
      </c>
      <c r="G73" s="76">
        <f t="shared" ref="G73:G91" si="34">(F73/80)</f>
        <v>0</v>
      </c>
      <c r="H73" s="55">
        <v>0</v>
      </c>
      <c r="I73" s="69">
        <f>H73/95</f>
        <v>0</v>
      </c>
      <c r="J73" s="86">
        <v>1</v>
      </c>
      <c r="K73" s="83">
        <f t="shared" ref="K73:K91" si="35">J73/74</f>
        <v>1.3513513513513514E-2</v>
      </c>
      <c r="L73" s="59">
        <v>0</v>
      </c>
      <c r="M73" s="69">
        <f t="shared" si="31"/>
        <v>0</v>
      </c>
      <c r="N73" s="78">
        <v>0</v>
      </c>
      <c r="O73" s="76">
        <f t="shared" ref="O73:O91" si="36">N73/52</f>
        <v>0</v>
      </c>
      <c r="P73" s="467">
        <v>0</v>
      </c>
      <c r="Q73" s="458">
        <f t="shared" ref="Q73:Q91" si="37">P73/62</f>
        <v>0</v>
      </c>
      <c r="R73" s="78">
        <v>0</v>
      </c>
      <c r="S73" s="76">
        <f t="shared" si="32"/>
        <v>0</v>
      </c>
      <c r="T73" s="121">
        <f t="shared" si="33"/>
        <v>1</v>
      </c>
    </row>
    <row r="74" spans="1:20" ht="15.75" customHeight="1" x14ac:dyDescent="0.25">
      <c r="A74" s="648"/>
      <c r="B74" s="659"/>
      <c r="C74" s="652"/>
      <c r="D74" s="626"/>
      <c r="E74" s="42" t="s">
        <v>35</v>
      </c>
      <c r="F74" s="78">
        <v>27</v>
      </c>
      <c r="G74" s="76">
        <f t="shared" si="34"/>
        <v>0.33750000000000002</v>
      </c>
      <c r="H74" s="55">
        <v>26</v>
      </c>
      <c r="I74" s="69">
        <f t="shared" ref="I74:I91" si="38">H74/95</f>
        <v>0.27368421052631581</v>
      </c>
      <c r="J74" s="86">
        <v>10</v>
      </c>
      <c r="K74" s="83">
        <f t="shared" si="35"/>
        <v>0.13513513513513514</v>
      </c>
      <c r="L74" s="55">
        <v>14</v>
      </c>
      <c r="M74" s="69">
        <f t="shared" si="31"/>
        <v>0.31111111111111112</v>
      </c>
      <c r="N74" s="78">
        <v>31</v>
      </c>
      <c r="O74" s="76">
        <f t="shared" si="36"/>
        <v>0.59615384615384615</v>
      </c>
      <c r="P74" s="467">
        <v>28</v>
      </c>
      <c r="Q74" s="458">
        <f t="shared" si="37"/>
        <v>0.45161290322580644</v>
      </c>
      <c r="R74" s="78">
        <v>24</v>
      </c>
      <c r="S74" s="76">
        <f t="shared" si="32"/>
        <v>0.5</v>
      </c>
      <c r="T74" s="121">
        <f t="shared" si="33"/>
        <v>160</v>
      </c>
    </row>
    <row r="75" spans="1:20" ht="15.75" customHeight="1" x14ac:dyDescent="0.25">
      <c r="A75" s="648"/>
      <c r="B75" s="659"/>
      <c r="C75" s="652"/>
      <c r="D75" s="626"/>
      <c r="E75" s="42" t="s">
        <v>37</v>
      </c>
      <c r="F75" s="78">
        <v>11</v>
      </c>
      <c r="G75" s="76">
        <f t="shared" si="34"/>
        <v>0.13750000000000001</v>
      </c>
      <c r="H75" s="55">
        <v>18</v>
      </c>
      <c r="I75" s="69">
        <f>H75/95</f>
        <v>0.18947368421052632</v>
      </c>
      <c r="J75" s="86">
        <v>16</v>
      </c>
      <c r="K75" s="83">
        <f t="shared" si="35"/>
        <v>0.21621621621621623</v>
      </c>
      <c r="L75" s="55">
        <v>2</v>
      </c>
      <c r="M75" s="69">
        <f t="shared" si="31"/>
        <v>4.4444444444444446E-2</v>
      </c>
      <c r="N75" s="78">
        <v>0</v>
      </c>
      <c r="O75" s="76">
        <f t="shared" si="36"/>
        <v>0</v>
      </c>
      <c r="P75" s="467">
        <v>5</v>
      </c>
      <c r="Q75" s="458">
        <f t="shared" si="37"/>
        <v>8.0645161290322578E-2</v>
      </c>
      <c r="R75" s="78">
        <v>4</v>
      </c>
      <c r="S75" s="76">
        <f t="shared" si="32"/>
        <v>8.3333333333333329E-2</v>
      </c>
      <c r="T75" s="121">
        <f t="shared" si="33"/>
        <v>56</v>
      </c>
    </row>
    <row r="76" spans="1:20" ht="15.75" customHeight="1" x14ac:dyDescent="0.25">
      <c r="A76" s="648"/>
      <c r="B76" s="659"/>
      <c r="C76" s="652"/>
      <c r="D76" s="626"/>
      <c r="E76" s="42" t="s">
        <v>36</v>
      </c>
      <c r="F76" s="78">
        <v>42</v>
      </c>
      <c r="G76" s="76">
        <f t="shared" si="34"/>
        <v>0.52500000000000002</v>
      </c>
      <c r="H76" s="55">
        <v>50</v>
      </c>
      <c r="I76" s="69">
        <f>H76/95</f>
        <v>0.52631578947368418</v>
      </c>
      <c r="J76" s="86">
        <v>41</v>
      </c>
      <c r="K76" s="83">
        <f t="shared" si="35"/>
        <v>0.55405405405405406</v>
      </c>
      <c r="L76" s="55">
        <v>26</v>
      </c>
      <c r="M76" s="69">
        <f t="shared" si="31"/>
        <v>0.57777777777777772</v>
      </c>
      <c r="N76" s="78">
        <v>21</v>
      </c>
      <c r="O76" s="76">
        <f t="shared" si="36"/>
        <v>0.40384615384615385</v>
      </c>
      <c r="P76" s="467">
        <v>28</v>
      </c>
      <c r="Q76" s="458">
        <f t="shared" si="37"/>
        <v>0.45161290322580644</v>
      </c>
      <c r="R76" s="78">
        <v>20</v>
      </c>
      <c r="S76" s="76">
        <f t="shared" si="32"/>
        <v>0.41666666666666669</v>
      </c>
      <c r="T76" s="121">
        <f t="shared" si="33"/>
        <v>228</v>
      </c>
    </row>
    <row r="77" spans="1:20" ht="15.75" customHeight="1" x14ac:dyDescent="0.25">
      <c r="A77" s="648"/>
      <c r="B77" s="659"/>
      <c r="C77" s="652"/>
      <c r="D77" s="626" t="s">
        <v>18</v>
      </c>
      <c r="E77" s="42" t="s">
        <v>38</v>
      </c>
      <c r="F77" s="78">
        <v>3</v>
      </c>
      <c r="G77" s="76">
        <f t="shared" si="34"/>
        <v>3.7499999999999999E-2</v>
      </c>
      <c r="H77" s="55">
        <v>2</v>
      </c>
      <c r="I77" s="69">
        <f>H77/95</f>
        <v>2.1052631578947368E-2</v>
      </c>
      <c r="J77" s="86">
        <v>4</v>
      </c>
      <c r="K77" s="83">
        <f t="shared" si="35"/>
        <v>5.4054054054054057E-2</v>
      </c>
      <c r="L77" s="59">
        <v>0</v>
      </c>
      <c r="M77" s="69">
        <f t="shared" si="31"/>
        <v>0</v>
      </c>
      <c r="N77" s="78">
        <v>0</v>
      </c>
      <c r="O77" s="76">
        <f t="shared" si="36"/>
        <v>0</v>
      </c>
      <c r="P77" s="467">
        <v>1</v>
      </c>
      <c r="Q77" s="458">
        <f t="shared" si="37"/>
        <v>1.6129032258064516E-2</v>
      </c>
      <c r="R77" s="78">
        <v>1</v>
      </c>
      <c r="S77" s="76">
        <f t="shared" si="32"/>
        <v>2.0833333333333332E-2</v>
      </c>
      <c r="T77" s="121">
        <f t="shared" si="33"/>
        <v>11</v>
      </c>
    </row>
    <row r="78" spans="1:20" ht="15.75" customHeight="1" x14ac:dyDescent="0.25">
      <c r="A78" s="648"/>
      <c r="B78" s="659"/>
      <c r="C78" s="652"/>
      <c r="D78" s="626"/>
      <c r="E78" s="42" t="s">
        <v>50</v>
      </c>
      <c r="F78" s="78">
        <v>0</v>
      </c>
      <c r="G78" s="76">
        <f t="shared" si="34"/>
        <v>0</v>
      </c>
      <c r="H78" s="55">
        <v>0</v>
      </c>
      <c r="I78" s="69">
        <f>H78/95</f>
        <v>0</v>
      </c>
      <c r="J78" s="86">
        <v>0</v>
      </c>
      <c r="K78" s="83">
        <f t="shared" si="35"/>
        <v>0</v>
      </c>
      <c r="L78" s="59">
        <v>0</v>
      </c>
      <c r="M78" s="69">
        <f t="shared" si="31"/>
        <v>0</v>
      </c>
      <c r="N78" s="78">
        <v>0</v>
      </c>
      <c r="O78" s="76">
        <f t="shared" si="36"/>
        <v>0</v>
      </c>
      <c r="P78" s="467">
        <v>2</v>
      </c>
      <c r="Q78" s="458">
        <f t="shared" si="37"/>
        <v>3.2258064516129031E-2</v>
      </c>
      <c r="R78" s="78">
        <v>0</v>
      </c>
      <c r="S78" s="76">
        <f t="shared" si="32"/>
        <v>0</v>
      </c>
      <c r="T78" s="121">
        <f t="shared" si="33"/>
        <v>2</v>
      </c>
    </row>
    <row r="79" spans="1:20" ht="15.75" customHeight="1" x14ac:dyDescent="0.25">
      <c r="A79" s="648"/>
      <c r="B79" s="659"/>
      <c r="C79" s="652"/>
      <c r="D79" s="626"/>
      <c r="E79" s="42" t="s">
        <v>35</v>
      </c>
      <c r="F79" s="78">
        <v>29</v>
      </c>
      <c r="G79" s="76">
        <f t="shared" si="34"/>
        <v>0.36249999999999999</v>
      </c>
      <c r="H79" s="55">
        <v>34</v>
      </c>
      <c r="I79" s="69">
        <f>H79/95</f>
        <v>0.35789473684210527</v>
      </c>
      <c r="J79" s="86">
        <v>20</v>
      </c>
      <c r="K79" s="83">
        <f t="shared" si="35"/>
        <v>0.27027027027027029</v>
      </c>
      <c r="L79" s="55">
        <v>19</v>
      </c>
      <c r="M79" s="69">
        <f t="shared" si="31"/>
        <v>0.42222222222222222</v>
      </c>
      <c r="N79" s="78">
        <v>32</v>
      </c>
      <c r="O79" s="76">
        <f t="shared" si="36"/>
        <v>0.61538461538461542</v>
      </c>
      <c r="P79" s="467">
        <v>31</v>
      </c>
      <c r="Q79" s="458">
        <f t="shared" si="37"/>
        <v>0.5</v>
      </c>
      <c r="R79" s="78">
        <v>24</v>
      </c>
      <c r="S79" s="76">
        <f t="shared" si="32"/>
        <v>0.5</v>
      </c>
      <c r="T79" s="121">
        <f t="shared" si="33"/>
        <v>189</v>
      </c>
    </row>
    <row r="80" spans="1:20" ht="15.75" customHeight="1" x14ac:dyDescent="0.25">
      <c r="A80" s="648"/>
      <c r="B80" s="659"/>
      <c r="C80" s="652"/>
      <c r="D80" s="626"/>
      <c r="E80" s="42" t="s">
        <v>37</v>
      </c>
      <c r="F80" s="78">
        <v>7</v>
      </c>
      <c r="G80" s="76">
        <f t="shared" si="34"/>
        <v>8.7499999999999994E-2</v>
      </c>
      <c r="H80" s="55">
        <v>2</v>
      </c>
      <c r="I80" s="69">
        <f t="shared" si="38"/>
        <v>2.1052631578947368E-2</v>
      </c>
      <c r="J80" s="86">
        <v>7</v>
      </c>
      <c r="K80" s="83">
        <f t="shared" si="35"/>
        <v>9.45945945945946E-2</v>
      </c>
      <c r="L80" s="55">
        <v>1</v>
      </c>
      <c r="M80" s="69">
        <f t="shared" si="31"/>
        <v>2.2222222222222223E-2</v>
      </c>
      <c r="N80" s="78">
        <v>0</v>
      </c>
      <c r="O80" s="76">
        <f t="shared" si="36"/>
        <v>0</v>
      </c>
      <c r="P80" s="467">
        <v>4</v>
      </c>
      <c r="Q80" s="458">
        <f t="shared" si="37"/>
        <v>6.4516129032258063E-2</v>
      </c>
      <c r="R80" s="78">
        <v>2</v>
      </c>
      <c r="S80" s="76">
        <f t="shared" si="32"/>
        <v>4.1666666666666664E-2</v>
      </c>
      <c r="T80" s="121">
        <f t="shared" si="33"/>
        <v>23</v>
      </c>
    </row>
    <row r="81" spans="1:20" ht="15.75" customHeight="1" x14ac:dyDescent="0.25">
      <c r="A81" s="648"/>
      <c r="B81" s="659"/>
      <c r="C81" s="652"/>
      <c r="D81" s="626"/>
      <c r="E81" s="42" t="s">
        <v>36</v>
      </c>
      <c r="F81" s="78">
        <v>41</v>
      </c>
      <c r="G81" s="76">
        <f t="shared" si="34"/>
        <v>0.51249999999999996</v>
      </c>
      <c r="H81" s="55">
        <v>57</v>
      </c>
      <c r="I81" s="69">
        <f>H81/95</f>
        <v>0.6</v>
      </c>
      <c r="J81" s="86">
        <v>43</v>
      </c>
      <c r="K81" s="83">
        <f t="shared" si="35"/>
        <v>0.58108108108108103</v>
      </c>
      <c r="L81" s="55">
        <v>25</v>
      </c>
      <c r="M81" s="69">
        <f t="shared" si="31"/>
        <v>0.55555555555555558</v>
      </c>
      <c r="N81" s="78">
        <v>20</v>
      </c>
      <c r="O81" s="76">
        <f t="shared" si="36"/>
        <v>0.38461538461538464</v>
      </c>
      <c r="P81" s="467">
        <v>24</v>
      </c>
      <c r="Q81" s="458">
        <f t="shared" si="37"/>
        <v>0.38709677419354838</v>
      </c>
      <c r="R81" s="78">
        <v>21</v>
      </c>
      <c r="S81" s="76">
        <f t="shared" si="32"/>
        <v>0.4375</v>
      </c>
      <c r="T81" s="121">
        <f t="shared" si="33"/>
        <v>231</v>
      </c>
    </row>
    <row r="82" spans="1:20" ht="15.75" customHeight="1" x14ac:dyDescent="0.25">
      <c r="A82" s="648"/>
      <c r="B82" s="659"/>
      <c r="C82" s="652"/>
      <c r="D82" s="626" t="s">
        <v>19</v>
      </c>
      <c r="E82" s="42" t="s">
        <v>38</v>
      </c>
      <c r="F82" s="78">
        <v>1</v>
      </c>
      <c r="G82" s="76">
        <f t="shared" si="34"/>
        <v>1.2500000000000001E-2</v>
      </c>
      <c r="H82" s="55">
        <v>4</v>
      </c>
      <c r="I82" s="69">
        <f t="shared" si="38"/>
        <v>4.2105263157894736E-2</v>
      </c>
      <c r="J82" s="86">
        <v>5</v>
      </c>
      <c r="K82" s="83">
        <f t="shared" si="35"/>
        <v>6.7567567567567571E-2</v>
      </c>
      <c r="L82" s="59">
        <v>0</v>
      </c>
      <c r="M82" s="69">
        <f t="shared" si="31"/>
        <v>0</v>
      </c>
      <c r="N82" s="78">
        <v>0</v>
      </c>
      <c r="O82" s="76">
        <f t="shared" si="36"/>
        <v>0</v>
      </c>
      <c r="P82" s="467">
        <v>1</v>
      </c>
      <c r="Q82" s="458">
        <f t="shared" si="37"/>
        <v>1.6129032258064516E-2</v>
      </c>
      <c r="R82" s="78">
        <v>0</v>
      </c>
      <c r="S82" s="76">
        <f t="shared" si="32"/>
        <v>0</v>
      </c>
      <c r="T82" s="121">
        <f t="shared" si="33"/>
        <v>11</v>
      </c>
    </row>
    <row r="83" spans="1:20" ht="15.75" customHeight="1" x14ac:dyDescent="0.25">
      <c r="A83" s="648"/>
      <c r="B83" s="659"/>
      <c r="C83" s="652"/>
      <c r="D83" s="626"/>
      <c r="E83" s="42" t="s">
        <v>50</v>
      </c>
      <c r="F83" s="78">
        <v>0</v>
      </c>
      <c r="G83" s="76">
        <f t="shared" si="34"/>
        <v>0</v>
      </c>
      <c r="H83" s="55">
        <v>0</v>
      </c>
      <c r="I83" s="69">
        <f t="shared" si="38"/>
        <v>0</v>
      </c>
      <c r="J83" s="86">
        <v>1</v>
      </c>
      <c r="K83" s="83">
        <f t="shared" si="35"/>
        <v>1.3513513513513514E-2</v>
      </c>
      <c r="L83" s="59">
        <v>0</v>
      </c>
      <c r="M83" s="69">
        <f t="shared" si="31"/>
        <v>0</v>
      </c>
      <c r="N83" s="78">
        <v>0</v>
      </c>
      <c r="O83" s="76">
        <f t="shared" si="36"/>
        <v>0</v>
      </c>
      <c r="P83" s="467">
        <v>0</v>
      </c>
      <c r="Q83" s="458">
        <f t="shared" si="37"/>
        <v>0</v>
      </c>
      <c r="R83" s="78">
        <v>0</v>
      </c>
      <c r="S83" s="76">
        <f t="shared" si="32"/>
        <v>0</v>
      </c>
      <c r="T83" s="121">
        <f t="shared" si="33"/>
        <v>1</v>
      </c>
    </row>
    <row r="84" spans="1:20" ht="15.75" customHeight="1" x14ac:dyDescent="0.25">
      <c r="A84" s="648"/>
      <c r="B84" s="659"/>
      <c r="C84" s="652"/>
      <c r="D84" s="626"/>
      <c r="E84" s="42" t="s">
        <v>35</v>
      </c>
      <c r="F84" s="78">
        <v>25</v>
      </c>
      <c r="G84" s="76">
        <f t="shared" si="34"/>
        <v>0.3125</v>
      </c>
      <c r="H84" s="55">
        <v>24</v>
      </c>
      <c r="I84" s="69">
        <f t="shared" si="38"/>
        <v>0.25263157894736843</v>
      </c>
      <c r="J84" s="86">
        <v>11</v>
      </c>
      <c r="K84" s="83">
        <f t="shared" si="35"/>
        <v>0.14864864864864866</v>
      </c>
      <c r="L84" s="55">
        <v>17</v>
      </c>
      <c r="M84" s="69">
        <f t="shared" si="31"/>
        <v>0.37777777777777777</v>
      </c>
      <c r="N84" s="78">
        <v>28</v>
      </c>
      <c r="O84" s="76">
        <f t="shared" si="36"/>
        <v>0.53846153846153844</v>
      </c>
      <c r="P84" s="467">
        <v>23</v>
      </c>
      <c r="Q84" s="458">
        <f t="shared" si="37"/>
        <v>0.37096774193548387</v>
      </c>
      <c r="R84" s="78">
        <v>26</v>
      </c>
      <c r="S84" s="76">
        <f t="shared" si="32"/>
        <v>0.54166666666666663</v>
      </c>
      <c r="T84" s="121">
        <f t="shared" si="33"/>
        <v>154</v>
      </c>
    </row>
    <row r="85" spans="1:20" ht="15.75" customHeight="1" x14ac:dyDescent="0.25">
      <c r="A85" s="648"/>
      <c r="B85" s="659"/>
      <c r="C85" s="652"/>
      <c r="D85" s="626"/>
      <c r="E85" s="42" t="s">
        <v>37</v>
      </c>
      <c r="F85" s="78">
        <v>17</v>
      </c>
      <c r="G85" s="76">
        <f t="shared" si="34"/>
        <v>0.21249999999999999</v>
      </c>
      <c r="H85" s="55">
        <v>24</v>
      </c>
      <c r="I85" s="69">
        <f t="shared" si="38"/>
        <v>0.25263157894736843</v>
      </c>
      <c r="J85" s="86">
        <v>17</v>
      </c>
      <c r="K85" s="83">
        <f t="shared" si="35"/>
        <v>0.22972972972972974</v>
      </c>
      <c r="L85" s="55">
        <v>4</v>
      </c>
      <c r="M85" s="69">
        <f t="shared" si="31"/>
        <v>8.8888888888888892E-2</v>
      </c>
      <c r="N85" s="78">
        <v>4</v>
      </c>
      <c r="O85" s="76">
        <f t="shared" si="36"/>
        <v>7.6923076923076927E-2</v>
      </c>
      <c r="P85" s="467">
        <v>8</v>
      </c>
      <c r="Q85" s="458">
        <f t="shared" si="37"/>
        <v>0.12903225806451613</v>
      </c>
      <c r="R85" s="78">
        <v>4</v>
      </c>
      <c r="S85" s="76">
        <f t="shared" si="32"/>
        <v>8.3333333333333329E-2</v>
      </c>
      <c r="T85" s="121">
        <f t="shared" si="33"/>
        <v>78</v>
      </c>
    </row>
    <row r="86" spans="1:20" ht="15.75" customHeight="1" x14ac:dyDescent="0.25">
      <c r="A86" s="648"/>
      <c r="B86" s="659"/>
      <c r="C86" s="652"/>
      <c r="D86" s="626"/>
      <c r="E86" s="42" t="s">
        <v>36</v>
      </c>
      <c r="F86" s="78">
        <v>37</v>
      </c>
      <c r="G86" s="76">
        <f t="shared" si="34"/>
        <v>0.46250000000000002</v>
      </c>
      <c r="H86" s="55">
        <v>43</v>
      </c>
      <c r="I86" s="69">
        <f t="shared" si="38"/>
        <v>0.45263157894736844</v>
      </c>
      <c r="J86" s="86">
        <v>40</v>
      </c>
      <c r="K86" s="83">
        <f t="shared" si="35"/>
        <v>0.54054054054054057</v>
      </c>
      <c r="L86" s="55">
        <v>24</v>
      </c>
      <c r="M86" s="69">
        <f t="shared" si="31"/>
        <v>0.53333333333333333</v>
      </c>
      <c r="N86" s="78">
        <v>20</v>
      </c>
      <c r="O86" s="76">
        <f t="shared" si="36"/>
        <v>0.38461538461538464</v>
      </c>
      <c r="P86" s="467">
        <v>30</v>
      </c>
      <c r="Q86" s="458">
        <f t="shared" si="37"/>
        <v>0.4838709677419355</v>
      </c>
      <c r="R86" s="78">
        <v>18</v>
      </c>
      <c r="S86" s="76">
        <f t="shared" si="32"/>
        <v>0.375</v>
      </c>
      <c r="T86" s="121">
        <f t="shared" si="33"/>
        <v>212</v>
      </c>
    </row>
    <row r="87" spans="1:20" ht="15.75" customHeight="1" x14ac:dyDescent="0.25">
      <c r="A87" s="648"/>
      <c r="B87" s="659"/>
      <c r="C87" s="652"/>
      <c r="D87" s="626" t="s">
        <v>20</v>
      </c>
      <c r="E87" s="42" t="s">
        <v>38</v>
      </c>
      <c r="F87" s="78">
        <v>1</v>
      </c>
      <c r="G87" s="76">
        <f t="shared" si="34"/>
        <v>1.2500000000000001E-2</v>
      </c>
      <c r="H87" s="55">
        <v>1</v>
      </c>
      <c r="I87" s="69">
        <f t="shared" si="38"/>
        <v>1.0526315789473684E-2</v>
      </c>
      <c r="J87" s="86">
        <v>2</v>
      </c>
      <c r="K87" s="83">
        <f t="shared" si="35"/>
        <v>2.7027027027027029E-2</v>
      </c>
      <c r="L87" s="59">
        <v>0</v>
      </c>
      <c r="M87" s="69">
        <f t="shared" si="31"/>
        <v>0</v>
      </c>
      <c r="N87" s="78">
        <v>0</v>
      </c>
      <c r="O87" s="76">
        <f t="shared" si="36"/>
        <v>0</v>
      </c>
      <c r="P87" s="467">
        <v>1</v>
      </c>
      <c r="Q87" s="458">
        <f t="shared" si="37"/>
        <v>1.6129032258064516E-2</v>
      </c>
      <c r="R87" s="78">
        <v>0</v>
      </c>
      <c r="S87" s="76">
        <f t="shared" si="32"/>
        <v>0</v>
      </c>
      <c r="T87" s="121">
        <f t="shared" si="33"/>
        <v>5</v>
      </c>
    </row>
    <row r="88" spans="1:20" ht="15.75" customHeight="1" x14ac:dyDescent="0.25">
      <c r="A88" s="648"/>
      <c r="B88" s="659"/>
      <c r="C88" s="652"/>
      <c r="D88" s="626"/>
      <c r="E88" s="42" t="s">
        <v>50</v>
      </c>
      <c r="F88" s="75">
        <v>0</v>
      </c>
      <c r="G88" s="76">
        <f t="shared" si="34"/>
        <v>0</v>
      </c>
      <c r="H88" s="51">
        <v>0</v>
      </c>
      <c r="I88" s="69">
        <f t="shared" si="38"/>
        <v>0</v>
      </c>
      <c r="J88" s="84">
        <v>0</v>
      </c>
      <c r="K88" s="83">
        <f t="shared" si="35"/>
        <v>0</v>
      </c>
      <c r="L88" s="51">
        <v>0</v>
      </c>
      <c r="M88" s="69">
        <f t="shared" si="31"/>
        <v>0</v>
      </c>
      <c r="N88" s="75">
        <v>0</v>
      </c>
      <c r="O88" s="76">
        <f t="shared" si="36"/>
        <v>0</v>
      </c>
      <c r="P88" s="457">
        <v>0</v>
      </c>
      <c r="Q88" s="458">
        <f t="shared" si="37"/>
        <v>0</v>
      </c>
      <c r="R88" s="75">
        <v>0</v>
      </c>
      <c r="S88" s="76">
        <f t="shared" si="32"/>
        <v>0</v>
      </c>
      <c r="T88" s="121">
        <f t="shared" si="33"/>
        <v>0</v>
      </c>
    </row>
    <row r="89" spans="1:20" ht="15.75" customHeight="1" x14ac:dyDescent="0.25">
      <c r="A89" s="648"/>
      <c r="B89" s="659"/>
      <c r="C89" s="652"/>
      <c r="D89" s="626"/>
      <c r="E89" s="42" t="s">
        <v>35</v>
      </c>
      <c r="F89" s="78">
        <v>29</v>
      </c>
      <c r="G89" s="76">
        <f t="shared" si="34"/>
        <v>0.36249999999999999</v>
      </c>
      <c r="H89" s="55">
        <v>30</v>
      </c>
      <c r="I89" s="69">
        <f t="shared" si="38"/>
        <v>0.31578947368421051</v>
      </c>
      <c r="J89" s="86">
        <v>20</v>
      </c>
      <c r="K89" s="83">
        <f t="shared" si="35"/>
        <v>0.27027027027027029</v>
      </c>
      <c r="L89" s="55">
        <v>20</v>
      </c>
      <c r="M89" s="69">
        <f t="shared" si="31"/>
        <v>0.44444444444444442</v>
      </c>
      <c r="N89" s="78">
        <v>32</v>
      </c>
      <c r="O89" s="76">
        <f t="shared" si="36"/>
        <v>0.61538461538461542</v>
      </c>
      <c r="P89" s="467">
        <v>24</v>
      </c>
      <c r="Q89" s="458">
        <f t="shared" si="37"/>
        <v>0.38709677419354838</v>
      </c>
      <c r="R89" s="78">
        <v>21</v>
      </c>
      <c r="S89" s="76">
        <f t="shared" si="32"/>
        <v>0.4375</v>
      </c>
      <c r="T89" s="121">
        <f t="shared" si="33"/>
        <v>176</v>
      </c>
    </row>
    <row r="90" spans="1:20" ht="15.75" customHeight="1" x14ac:dyDescent="0.25">
      <c r="A90" s="648"/>
      <c r="B90" s="659"/>
      <c r="C90" s="652"/>
      <c r="D90" s="626"/>
      <c r="E90" s="42" t="s">
        <v>37</v>
      </c>
      <c r="F90" s="78">
        <v>9</v>
      </c>
      <c r="G90" s="76">
        <f t="shared" si="34"/>
        <v>0.1125</v>
      </c>
      <c r="H90" s="55">
        <v>8</v>
      </c>
      <c r="I90" s="69">
        <f t="shared" si="38"/>
        <v>8.4210526315789472E-2</v>
      </c>
      <c r="J90" s="86">
        <v>13</v>
      </c>
      <c r="K90" s="83">
        <f t="shared" si="35"/>
        <v>0.17567567567567569</v>
      </c>
      <c r="L90" s="55">
        <v>1</v>
      </c>
      <c r="M90" s="69">
        <f t="shared" si="31"/>
        <v>2.2222222222222223E-2</v>
      </c>
      <c r="N90" s="78">
        <v>1</v>
      </c>
      <c r="O90" s="76">
        <f t="shared" si="36"/>
        <v>1.9230769230769232E-2</v>
      </c>
      <c r="P90" s="467">
        <v>6</v>
      </c>
      <c r="Q90" s="458">
        <f t="shared" si="37"/>
        <v>9.6774193548387094E-2</v>
      </c>
      <c r="R90" s="78">
        <v>1</v>
      </c>
      <c r="S90" s="76">
        <f t="shared" si="32"/>
        <v>2.0833333333333332E-2</v>
      </c>
      <c r="T90" s="121">
        <f t="shared" si="33"/>
        <v>39</v>
      </c>
    </row>
    <row r="91" spans="1:20" ht="15.75" customHeight="1" thickBot="1" x14ac:dyDescent="0.3">
      <c r="A91" s="648"/>
      <c r="B91" s="659"/>
      <c r="C91" s="653"/>
      <c r="D91" s="661"/>
      <c r="E91" s="43" t="s">
        <v>36</v>
      </c>
      <c r="F91" s="81">
        <v>41</v>
      </c>
      <c r="G91" s="82">
        <f t="shared" si="34"/>
        <v>0.51249999999999996</v>
      </c>
      <c r="H91" s="56">
        <v>56</v>
      </c>
      <c r="I91" s="70">
        <f t="shared" si="38"/>
        <v>0.58947368421052626</v>
      </c>
      <c r="J91" s="107">
        <v>39</v>
      </c>
      <c r="K91" s="74">
        <f t="shared" si="35"/>
        <v>0.52702702702702697</v>
      </c>
      <c r="L91" s="56">
        <v>24</v>
      </c>
      <c r="M91" s="70">
        <f t="shared" si="31"/>
        <v>0.53333333333333333</v>
      </c>
      <c r="N91" s="81">
        <v>19</v>
      </c>
      <c r="O91" s="82">
        <f t="shared" si="36"/>
        <v>0.36538461538461536</v>
      </c>
      <c r="P91" s="468">
        <v>31</v>
      </c>
      <c r="Q91" s="460">
        <f t="shared" si="37"/>
        <v>0.5</v>
      </c>
      <c r="R91" s="81">
        <v>26</v>
      </c>
      <c r="S91" s="82">
        <f t="shared" si="32"/>
        <v>0.54166666666666663</v>
      </c>
      <c r="T91" s="108">
        <f t="shared" si="33"/>
        <v>236</v>
      </c>
    </row>
    <row r="92" spans="1:20" x14ac:dyDescent="0.25">
      <c r="F92" s="60"/>
      <c r="G92" s="71"/>
      <c r="H92" s="60"/>
      <c r="I92" s="71"/>
      <c r="J92" s="60"/>
      <c r="K92" s="71"/>
      <c r="L92" s="60"/>
      <c r="M92" s="71"/>
      <c r="N92" s="60"/>
      <c r="O92" s="71"/>
      <c r="P92" s="473"/>
      <c r="Q92" s="474"/>
      <c r="R92" s="60"/>
      <c r="S92" s="71"/>
      <c r="T92" s="4"/>
    </row>
    <row r="97" spans="5:24" ht="16.5" thickBot="1" x14ac:dyDescent="0.3"/>
    <row r="98" spans="5:24" x14ac:dyDescent="0.25">
      <c r="E98" s="685" t="s">
        <v>22</v>
      </c>
      <c r="F98" s="686"/>
      <c r="G98" s="136" t="s">
        <v>218</v>
      </c>
      <c r="H98" s="137"/>
      <c r="I98" s="206" t="s">
        <v>30</v>
      </c>
      <c r="J98" s="211" t="str">
        <f>J1</f>
        <v>CALI</v>
      </c>
      <c r="K98" s="214">
        <f t="shared" ref="K98:N98" si="39">K1</f>
        <v>0</v>
      </c>
      <c r="L98" s="211" t="str">
        <f t="shared" si="39"/>
        <v>CARTAGENA</v>
      </c>
      <c r="M98" s="214">
        <f t="shared" si="39"/>
        <v>0</v>
      </c>
      <c r="N98" s="211" t="str">
        <f t="shared" si="39"/>
        <v>CUCUTA</v>
      </c>
      <c r="O98" s="674" t="s">
        <v>33</v>
      </c>
      <c r="P98" s="675"/>
      <c r="Q98" s="672" t="s">
        <v>34</v>
      </c>
      <c r="R98" s="673"/>
      <c r="S98" s="681" t="s">
        <v>217</v>
      </c>
      <c r="T98" s="681"/>
      <c r="U98" s="681"/>
      <c r="V98" s="682"/>
    </row>
    <row r="99" spans="5:24" x14ac:dyDescent="0.25">
      <c r="E99" s="130" t="s">
        <v>50</v>
      </c>
      <c r="F99" s="131">
        <f>AVERAGE(F6,F9,F14,F21,F26,F32,F36,F41,F46,F53,F58,F63,F68,F73,F78,F83,F88)</f>
        <v>0.41176470588235292</v>
      </c>
      <c r="G99" s="130" t="s">
        <v>50</v>
      </c>
      <c r="H99" s="131">
        <f>AVERAGE(H6,H9,H14,H21,H26,H32,H36,H41,H46,H53,H58,H63,H68,H73,H78,H83,H88)</f>
        <v>0.70588235294117652</v>
      </c>
      <c r="I99" s="191" t="s">
        <v>50</v>
      </c>
      <c r="J99" s="212">
        <f>AVERAGE(J6,J9,J14,J21,J26,J32,J36,J41,J46,J53,J58,J63,J68,J73,J78,J83,J88)</f>
        <v>0.94117647058823528</v>
      </c>
      <c r="K99" s="203" t="s">
        <v>50</v>
      </c>
      <c r="L99" s="212">
        <f>AVERAGE(L6,L9,L14,L21,L26,L32,L36,L41,L46,L53,L58,L63,L68,L73,L78,L83,L88)</f>
        <v>0</v>
      </c>
      <c r="M99" s="203" t="s">
        <v>50</v>
      </c>
      <c r="N99" s="212">
        <f>AVERAGE(N6,N9,N14,N21,N26,N32,N36,N41,N46,N53,N58,N63,N68,N73,N78,N83,N88)</f>
        <v>0</v>
      </c>
      <c r="O99" s="130" t="s">
        <v>50</v>
      </c>
      <c r="P99" s="477">
        <f>AVERAGE(P6,P9,P14,P21,P26,P32,P36,P41,P46,P53,P58,P63,P68,P73,P78,P83,P88)</f>
        <v>0.35294117647058826</v>
      </c>
      <c r="Q99" s="478" t="s">
        <v>50</v>
      </c>
      <c r="R99" s="131">
        <f>AVERAGE(R6,R9,R14,R21,R26,R32,R36,R41,R46,R53,R58,R63,R68,R73,R78,R83,R88)</f>
        <v>0</v>
      </c>
      <c r="S99" s="47" t="s">
        <v>50</v>
      </c>
      <c r="T99" s="131">
        <f>AVERAGE(T6,T9,T14,T21,T26,T32,T36,T41,T46,T53,T58,T63,T68,T73,T78,T83,T88)</f>
        <v>2.4117647058823528</v>
      </c>
      <c r="U99" s="687">
        <f>SUM(T99:T100)</f>
        <v>9.5294117647058822</v>
      </c>
      <c r="V99" s="680">
        <f>U99/U104</f>
        <v>2.7291105121293804E-2</v>
      </c>
    </row>
    <row r="100" spans="5:24" x14ac:dyDescent="0.25">
      <c r="E100" s="132" t="s">
        <v>38</v>
      </c>
      <c r="F100" s="131">
        <f>AVERAGE(F5,F8,F13,F20,F25,F30,F35,F40,F45,F52,F57,F62,F67,F72,F77,F82,F87)</f>
        <v>1.3529411764705883</v>
      </c>
      <c r="G100" s="132" t="s">
        <v>38</v>
      </c>
      <c r="H100" s="131">
        <f>AVERAGE(H5,H8,H13,H20,H25,H30,H35,H40,H45,H52,H57,H62,H67,H72,H77,H82,H87)</f>
        <v>1</v>
      </c>
      <c r="I100" s="207" t="s">
        <v>38</v>
      </c>
      <c r="J100" s="212">
        <f>AVERAGE(J5,J8,J13,J20,J25,J30,J35,J40,J45,J52,J57,J62,J67,J72,J77,J82,J87)</f>
        <v>3</v>
      </c>
      <c r="K100" s="190" t="s">
        <v>38</v>
      </c>
      <c r="L100" s="212">
        <f>AVERAGE(L5,L8,L13,L20,L25,L30,L35,L40,L45,L52,L57,L62,L67,L72,L77,L82,L87)</f>
        <v>0.47058823529411764</v>
      </c>
      <c r="M100" s="190" t="s">
        <v>38</v>
      </c>
      <c r="N100" s="212">
        <f>AVERAGE(N5,N8,N13,N20,N25,N30,N35,N40,N45,N52,N57,N62,N67,N72,N77,N82,N87)</f>
        <v>0.17647058823529413</v>
      </c>
      <c r="O100" s="132" t="s">
        <v>38</v>
      </c>
      <c r="P100" s="477">
        <f>AVERAGE(P5,P8,P13,P20,P25,P30,P35,P40,P45,P52,P57,P62,P67,P72,P77,P82,P87)</f>
        <v>0.94117647058823528</v>
      </c>
      <c r="Q100" s="479" t="s">
        <v>38</v>
      </c>
      <c r="R100" s="131">
        <f>AVERAGE(R5,R8,R13,R20,R25,R30,R35,R40,R45,R52,R57,R62,R67,R72,R77,R82,R87)</f>
        <v>0.17647058823529413</v>
      </c>
      <c r="S100" s="47" t="s">
        <v>38</v>
      </c>
      <c r="T100" s="131">
        <f>AVERAGE(T5,T8,T13,T20,T25,T30,T35,T40,T45,T52,T57,T62,T67,T72,T77,T82,T87)</f>
        <v>7.117647058823529</v>
      </c>
      <c r="U100" s="687"/>
      <c r="V100" s="680"/>
      <c r="W100" t="s">
        <v>38</v>
      </c>
      <c r="X100" s="138">
        <f>V99</f>
        <v>2.7291105121293804E-2</v>
      </c>
    </row>
    <row r="101" spans="5:24" x14ac:dyDescent="0.25">
      <c r="E101" s="188" t="s">
        <v>216</v>
      </c>
      <c r="F101" s="131">
        <f>AVERAGE(F7,F11,F16,F22,F27,F33,F38,F43,F48,F55,F60,F65,F70,F75,F80,F85,F90)</f>
        <v>7.6470588235294121</v>
      </c>
      <c r="G101" s="188" t="s">
        <v>216</v>
      </c>
      <c r="H101" s="131">
        <f>AVERAGE(H7,H11,H16,H22,H27,H33,H38,H43,H48,H55,H60,H65,H70,H75,H80,H85,H90)</f>
        <v>8.9411764705882355</v>
      </c>
      <c r="I101" s="208" t="s">
        <v>216</v>
      </c>
      <c r="J101" s="212">
        <f>AVERAGE(J7,J11,J16,J22,J27,J33,J38,J43,J48,J55,J60,J65,J70,J75,J80,J85,J90)</f>
        <v>10.235294117647058</v>
      </c>
      <c r="K101" s="204" t="s">
        <v>216</v>
      </c>
      <c r="L101" s="212">
        <f>AVERAGE(L7,L11,L16,L22,L27,L33,L38,L43,L48,L55,L60,L65,L70,L75,L80,L85,L90)</f>
        <v>3.7647058823529411</v>
      </c>
      <c r="M101" s="204" t="s">
        <v>216</v>
      </c>
      <c r="N101" s="212">
        <f>AVERAGE(N7,N11,N16,N22,N27,N33,N38,N43,N48,N55,N60,N65,N70,N75,N80,N85,N90)</f>
        <v>1.9411764705882353</v>
      </c>
      <c r="O101" s="188" t="s">
        <v>216</v>
      </c>
      <c r="P101" s="477">
        <f>AVERAGE(P7,P11,P16,P22,P27,P33,P38,P43,P48,P55,P60,P65,P70,P75,P80,P85,P90)</f>
        <v>6.0588235294117645</v>
      </c>
      <c r="Q101" s="480" t="s">
        <v>216</v>
      </c>
      <c r="R101" s="131">
        <f>AVERAGE(R7,R11,R16,R22,R27,R33,R38,R43,R48,R55,R60,R65,R70,R75,R80,R85,R90)</f>
        <v>3.8823529411764706</v>
      </c>
      <c r="S101" s="47" t="s">
        <v>216</v>
      </c>
      <c r="T101" s="131">
        <f>AVERAGE(T7,T11,T16,T22,T27,T33,T38,T43,T48,T55,T60,T65,T70,T75,T80,T85,T90)</f>
        <v>42.470588235294116</v>
      </c>
      <c r="U101" s="47">
        <v>42</v>
      </c>
      <c r="V101" s="129">
        <f>U101/U104</f>
        <v>0.12028301886792454</v>
      </c>
      <c r="W101" t="s">
        <v>216</v>
      </c>
      <c r="X101" s="138">
        <f>V101</f>
        <v>0.12028301886792454</v>
      </c>
    </row>
    <row r="102" spans="5:24" x14ac:dyDescent="0.25">
      <c r="E102" s="188" t="s">
        <v>215</v>
      </c>
      <c r="F102" s="131">
        <f>AVERAGE(F3,F12,F17,F18,F23,F34,F39,F44,F49,F56,F61,F66,F71,F76,F81,F86,F91)</f>
        <v>27.647058823529413</v>
      </c>
      <c r="G102" s="188" t="s">
        <v>215</v>
      </c>
      <c r="H102" s="131">
        <f>AVERAGE(H3,H12,H17,H18,H23,H34,H39,H44,H49,H56,H61,H66,H71,H76,H81,H86,H91)</f>
        <v>36.705882352941174</v>
      </c>
      <c r="I102" s="208" t="s">
        <v>215</v>
      </c>
      <c r="J102" s="212">
        <f>AVERAGE(J3,J12,J17,J18,J23,J34,J39,J44,J49,J56,J61,J66,J71,J76,J81,J86,J91)</f>
        <v>30.235294117647058</v>
      </c>
      <c r="K102" s="204" t="s">
        <v>215</v>
      </c>
      <c r="L102" s="212">
        <f>AVERAGE(L3,L12,L17,L18,L23,L34,L39,L44,L49,L56,L61,L66,L71,L76,L81,L86,L91)</f>
        <v>18.529411764705884</v>
      </c>
      <c r="M102" s="204" t="s">
        <v>215</v>
      </c>
      <c r="N102" s="212">
        <f>AVERAGE(N3,N12,N17,N18,N23,N34,N39,N44,N49,N56,N61,N66,N71,N76,N81,N86,N91)</f>
        <v>18.294117647058822</v>
      </c>
      <c r="O102" s="188" t="s">
        <v>215</v>
      </c>
      <c r="P102" s="477">
        <f>AVERAGE(P3,P12,P17,P18,P23,P34,P39,P44,P49,P56,P61,P66,P71,P76,P81,P86,P91)</f>
        <v>20.294117647058822</v>
      </c>
      <c r="Q102" s="480" t="s">
        <v>215</v>
      </c>
      <c r="R102" s="131">
        <f>AVERAGE(R3,R12,R17,R18,R23,R34,R39,R44,R49,R56,R61,R66,R71,R76,R81,R86,R91)</f>
        <v>20.058823529411764</v>
      </c>
      <c r="S102" s="47" t="s">
        <v>215</v>
      </c>
      <c r="T102" s="131">
        <f>AVERAGE(T3,T12,T17,T18,T23,T34,T39,T44,T49,T56,T61,T66,T71,T76,T81,T86,T91)</f>
        <v>171.76470588235293</v>
      </c>
      <c r="U102" s="687">
        <f>SUM(T102:T103)</f>
        <v>297.17647058823525</v>
      </c>
      <c r="V102" s="680">
        <f>U102/U104</f>
        <v>0.85107816711590289</v>
      </c>
      <c r="W102" t="s">
        <v>215</v>
      </c>
      <c r="X102" s="138">
        <f>V102</f>
        <v>0.85107816711590289</v>
      </c>
    </row>
    <row r="103" spans="5:24" ht="16.5" thickBot="1" x14ac:dyDescent="0.3">
      <c r="E103" s="189" t="s">
        <v>35</v>
      </c>
      <c r="F103" s="135">
        <f>AVERAGE(F4,F10,F15,F19,F24,F31,F37,F42,F47,F54,F59,F64,F69,F74,F79,F84,F89)</f>
        <v>21.529411764705884</v>
      </c>
      <c r="G103" s="189" t="s">
        <v>35</v>
      </c>
      <c r="H103" s="135">
        <f>AVERAGE(H4,H10,H15,H19,H24,H31,H37,H42,H47,H54,H59,H64,H69,H74,H79,H84,H89)</f>
        <v>21.294117647058822</v>
      </c>
      <c r="I103" s="209" t="s">
        <v>35</v>
      </c>
      <c r="J103" s="213">
        <f>AVERAGE(J4,J10,J15,J19,J24,J31,J37,J42,J47,J54,J59,J64,J69,J74,J79,J84,J89)</f>
        <v>11.941176470588236</v>
      </c>
      <c r="K103" s="205" t="s">
        <v>35</v>
      </c>
      <c r="L103" s="213">
        <f>AVERAGE(L4,L10,L15,L19,L24,L31,L37,L42,L47,L54,L59,L64,L69,L74,L79,L84,L89)</f>
        <v>12.588235294117647</v>
      </c>
      <c r="M103" s="205" t="s">
        <v>35</v>
      </c>
      <c r="N103" s="213">
        <f>AVERAGE(N4,N10,N15,N19,N24,N31,N37,N42,N47,N54,N59,N64,N69,N74,N79,N84,N89)</f>
        <v>20.529411764705884</v>
      </c>
      <c r="O103" s="189" t="s">
        <v>35</v>
      </c>
      <c r="P103" s="481">
        <f>AVERAGE(P4,P10,P15,P19,P24,P31,P37,P42,P47,P54,P59,P64,P69,P74,P79,P84,P89)</f>
        <v>20</v>
      </c>
      <c r="Q103" s="482" t="s">
        <v>35</v>
      </c>
      <c r="R103" s="135">
        <f>AVERAGE(R4,R10,R15,R19,R24,R31,R37,R42,R47,R54,R59,R64,R69,R74,R79,R84,R89)</f>
        <v>17.529411764705884</v>
      </c>
      <c r="S103" s="47" t="s">
        <v>35</v>
      </c>
      <c r="T103" s="135">
        <f>AVERAGE(T4,T10,T15,T19,T24,T31,T37,T42,T47,T54,T59,T64,T69,T74,T79,T84,T89)</f>
        <v>125.41176470588235</v>
      </c>
      <c r="U103" s="687"/>
      <c r="V103" s="680"/>
    </row>
    <row r="104" spans="5:24" x14ac:dyDescent="0.25">
      <c r="E104" s="130"/>
      <c r="F104" s="131">
        <f>SUM(F99:F103)</f>
        <v>58.588235294117652</v>
      </c>
      <c r="G104" s="210"/>
      <c r="H104" s="131">
        <f>SUM(H99:H103)</f>
        <v>68.647058823529406</v>
      </c>
      <c r="J104" s="212">
        <f>SUM(J99:J103)</f>
        <v>56.35294117647058</v>
      </c>
      <c r="L104" s="212">
        <f>SUM(L99:L103)</f>
        <v>35.352941176470587</v>
      </c>
      <c r="N104" s="212">
        <f>SUM(N99:N103)</f>
        <v>40.941176470588232</v>
      </c>
      <c r="O104" s="215"/>
      <c r="P104" s="477">
        <f>SUM(P99:P103)</f>
        <v>47.647058823529406</v>
      </c>
      <c r="Q104" s="483"/>
      <c r="R104" s="131">
        <f>SUM(R99:R103)</f>
        <v>41.647058823529413</v>
      </c>
      <c r="U104" s="127">
        <f>SUM(T99:T103)</f>
        <v>349.17647058823525</v>
      </c>
    </row>
    <row r="105" spans="5:24" ht="16.5" thickBot="1" x14ac:dyDescent="0.3">
      <c r="E105" s="645">
        <f>(F102+F103)/F104</f>
        <v>0.8393574297188755</v>
      </c>
      <c r="F105" s="646"/>
      <c r="G105" s="645">
        <f>(H102+H103)/H104</f>
        <v>0.84490145672664962</v>
      </c>
      <c r="H105" s="646"/>
      <c r="I105" s="217"/>
      <c r="J105" s="218">
        <f>(J102+J103)/J104</f>
        <v>0.74843423799582465</v>
      </c>
      <c r="K105" s="219" t="e">
        <f t="shared" ref="K105:R105" si="40">(K102+K103)/K104</f>
        <v>#VALUE!</v>
      </c>
      <c r="L105" s="218">
        <f t="shared" si="40"/>
        <v>0.88019966722129783</v>
      </c>
      <c r="M105" s="219" t="e">
        <f t="shared" si="40"/>
        <v>#VALUE!</v>
      </c>
      <c r="N105" s="218">
        <f t="shared" si="40"/>
        <v>0.94827586206896575</v>
      </c>
      <c r="O105" s="220" t="e">
        <f t="shared" si="40"/>
        <v>#VALUE!</v>
      </c>
      <c r="P105" s="221">
        <f t="shared" si="40"/>
        <v>0.84567901234567922</v>
      </c>
      <c r="Q105" s="484" t="e">
        <f t="shared" si="40"/>
        <v>#VALUE!</v>
      </c>
      <c r="R105" s="221">
        <f t="shared" si="40"/>
        <v>0.90254237288135608</v>
      </c>
      <c r="S105" s="216" t="e">
        <f t="shared" ref="S105" si="41">(S102+S103)/S104</f>
        <v>#VALUE!</v>
      </c>
      <c r="T105" s="216">
        <f>(T102+T103)/U104</f>
        <v>0.85107816711590289</v>
      </c>
    </row>
  </sheetData>
  <sortState ref="E29">
    <sortCondition ref="E28"/>
  </sortState>
  <mergeCells count="50">
    <mergeCell ref="E98:F98"/>
    <mergeCell ref="O98:P98"/>
    <mergeCell ref="Q98:R98"/>
    <mergeCell ref="U102:U103"/>
    <mergeCell ref="U99:U100"/>
    <mergeCell ref="V99:V100"/>
    <mergeCell ref="V102:V103"/>
    <mergeCell ref="S98:V98"/>
    <mergeCell ref="L1:M1"/>
    <mergeCell ref="N1:O1"/>
    <mergeCell ref="P1:Q1"/>
    <mergeCell ref="R1:S1"/>
    <mergeCell ref="T1:U1"/>
    <mergeCell ref="F1:G1"/>
    <mergeCell ref="H1:I1"/>
    <mergeCell ref="J1:K1"/>
    <mergeCell ref="B8:B17"/>
    <mergeCell ref="B3:B7"/>
    <mergeCell ref="D23:D27"/>
    <mergeCell ref="D3:D7"/>
    <mergeCell ref="D8:D12"/>
    <mergeCell ref="D13:D17"/>
    <mergeCell ref="C8:C17"/>
    <mergeCell ref="D18:D22"/>
    <mergeCell ref="D62:D66"/>
    <mergeCell ref="D67:D71"/>
    <mergeCell ref="D72:D76"/>
    <mergeCell ref="D77:D81"/>
    <mergeCell ref="D28:D29"/>
    <mergeCell ref="D30:D34"/>
    <mergeCell ref="D35:D39"/>
    <mergeCell ref="D40:D44"/>
    <mergeCell ref="D45:D49"/>
    <mergeCell ref="D50:D51"/>
    <mergeCell ref="E105:F105"/>
    <mergeCell ref="G105:H105"/>
    <mergeCell ref="A3:A91"/>
    <mergeCell ref="C2:D2"/>
    <mergeCell ref="C28:C49"/>
    <mergeCell ref="B18:B49"/>
    <mergeCell ref="C50:C71"/>
    <mergeCell ref="B50:B71"/>
    <mergeCell ref="C72:C91"/>
    <mergeCell ref="B72:B91"/>
    <mergeCell ref="D82:D86"/>
    <mergeCell ref="D87:D91"/>
    <mergeCell ref="C3:C7"/>
    <mergeCell ref="C18:C27"/>
    <mergeCell ref="D52:D56"/>
    <mergeCell ref="D57:D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0"/>
  <sheetViews>
    <sheetView zoomScale="80" zoomScaleNormal="80" workbookViewId="0">
      <pane xSplit="3" ySplit="2" topLeftCell="L174" activePane="bottomRight" state="frozen"/>
      <selection pane="topRight" activeCell="D1" sqref="D1"/>
      <selection pane="bottomLeft" activeCell="A3" sqref="A3"/>
      <selection pane="bottomRight" activeCell="AE211" sqref="AE211"/>
    </sheetView>
  </sheetViews>
  <sheetFormatPr baseColWidth="10" defaultRowHeight="15" x14ac:dyDescent="0.25"/>
  <cols>
    <col min="1" max="1" width="11.42578125" style="2"/>
    <col min="2" max="2" width="26.42578125" style="2" bestFit="1" customWidth="1"/>
    <col min="3" max="3" width="18" style="2" customWidth="1"/>
    <col min="4" max="4" width="47.7109375" style="3" customWidth="1"/>
    <col min="5" max="5" width="43.5703125" style="2" bestFit="1" customWidth="1"/>
    <col min="6" max="6" width="9.28515625" style="26" customWidth="1"/>
    <col min="7" max="7" width="8.5703125" style="26" customWidth="1"/>
    <col min="8" max="8" width="4.85546875" style="26" customWidth="1"/>
    <col min="9" max="9" width="11.85546875" style="26" customWidth="1"/>
    <col min="10" max="10" width="8.140625" style="26" customWidth="1"/>
    <col min="11" max="11" width="8.28515625" style="616" customWidth="1"/>
    <col min="12" max="12" width="9.7109375" style="26" customWidth="1"/>
    <col min="13" max="13" width="6.5703125" style="26" customWidth="1"/>
    <col min="14" max="14" width="1.7109375" style="26" customWidth="1"/>
    <col min="15" max="15" width="9.28515625" style="26" customWidth="1"/>
    <col min="16" max="16" width="8.5703125" style="26" customWidth="1"/>
    <col min="17" max="17" width="4.85546875" style="26" customWidth="1"/>
    <col min="18" max="18" width="11.85546875" style="26" customWidth="1"/>
    <col min="19" max="19" width="8.140625" style="26" customWidth="1"/>
    <col min="20" max="20" width="8.28515625" style="616" customWidth="1"/>
    <col min="21" max="21" width="9.7109375" style="26" customWidth="1"/>
    <col min="22" max="22" width="6.42578125" style="26" customWidth="1"/>
    <col min="23" max="23" width="2" customWidth="1"/>
    <col min="24" max="25" width="9.28515625" customWidth="1"/>
    <col min="26" max="27" width="8.5703125" customWidth="1"/>
    <col min="28" max="28" width="11.7109375" customWidth="1"/>
    <col min="29" max="29" width="8.5703125" customWidth="1"/>
    <col min="30" max="31" width="11.85546875" customWidth="1"/>
    <col min="32" max="33" width="8.140625" customWidth="1"/>
    <col min="34" max="34" width="8.28515625" bestFit="1" customWidth="1"/>
    <col min="35" max="35" width="8.28515625" customWidth="1"/>
    <col min="36" max="36" width="9.7109375" customWidth="1"/>
    <col min="37" max="37" width="7.140625" customWidth="1"/>
    <col min="38" max="38" width="6.5703125" bestFit="1" customWidth="1"/>
    <col min="40" max="40" width="16.140625" customWidth="1"/>
    <col min="41" max="41" width="11.140625" customWidth="1"/>
  </cols>
  <sheetData>
    <row r="1" spans="1:43" x14ac:dyDescent="0.25">
      <c r="F1" s="690" t="s">
        <v>121</v>
      </c>
      <c r="G1" s="690"/>
      <c r="H1" s="690"/>
      <c r="I1" s="690"/>
      <c r="J1" s="690"/>
      <c r="K1" s="690"/>
      <c r="L1" s="690"/>
      <c r="M1" s="690"/>
      <c r="N1" s="172"/>
      <c r="O1" s="690" t="s">
        <v>123</v>
      </c>
      <c r="P1" s="690"/>
      <c r="Q1" s="690"/>
      <c r="R1" s="690"/>
      <c r="S1" s="690"/>
      <c r="T1" s="690"/>
      <c r="U1" s="690"/>
      <c r="V1" s="690"/>
      <c r="X1" s="694" t="s">
        <v>196</v>
      </c>
      <c r="Y1" s="695"/>
      <c r="Z1" s="695"/>
      <c r="AA1" s="695"/>
      <c r="AB1" s="695"/>
      <c r="AC1" s="695"/>
      <c r="AD1" s="695"/>
      <c r="AE1" s="695"/>
      <c r="AF1" s="695"/>
      <c r="AG1" s="695"/>
      <c r="AH1" s="695"/>
      <c r="AI1" s="695"/>
      <c r="AJ1" s="695"/>
      <c r="AK1" s="695"/>
      <c r="AL1" s="696"/>
      <c r="AN1" s="689" t="s">
        <v>197</v>
      </c>
      <c r="AO1" s="688" t="s">
        <v>59</v>
      </c>
      <c r="AP1" s="688"/>
    </row>
    <row r="2" spans="1:43" ht="30" x14ac:dyDescent="0.25">
      <c r="A2" s="169" t="s">
        <v>21</v>
      </c>
      <c r="B2" s="168" t="s">
        <v>40</v>
      </c>
      <c r="C2" s="688" t="s">
        <v>0</v>
      </c>
      <c r="D2" s="688"/>
      <c r="E2" s="167" t="s">
        <v>122</v>
      </c>
      <c r="F2" s="23" t="s">
        <v>51</v>
      </c>
      <c r="G2" s="23" t="s">
        <v>29</v>
      </c>
      <c r="H2" s="23" t="s">
        <v>30</v>
      </c>
      <c r="I2" s="23" t="s">
        <v>31</v>
      </c>
      <c r="J2" s="23" t="s">
        <v>32</v>
      </c>
      <c r="K2" s="425" t="s">
        <v>33</v>
      </c>
      <c r="L2" s="23" t="s">
        <v>34</v>
      </c>
      <c r="M2" s="24" t="s">
        <v>49</v>
      </c>
      <c r="N2" s="180"/>
      <c r="O2" s="23" t="s">
        <v>51</v>
      </c>
      <c r="P2" s="23" t="s">
        <v>29</v>
      </c>
      <c r="Q2" s="23" t="s">
        <v>30</v>
      </c>
      <c r="R2" s="23" t="s">
        <v>31</v>
      </c>
      <c r="S2" s="23" t="s">
        <v>32</v>
      </c>
      <c r="T2" s="425" t="s">
        <v>33</v>
      </c>
      <c r="U2" s="23" t="s">
        <v>34</v>
      </c>
      <c r="V2" s="24" t="s">
        <v>49</v>
      </c>
      <c r="W2" s="222"/>
      <c r="X2" s="223" t="s">
        <v>196</v>
      </c>
      <c r="Y2" s="23" t="s">
        <v>211</v>
      </c>
      <c r="Z2" s="23" t="s">
        <v>29</v>
      </c>
      <c r="AA2" s="23" t="s">
        <v>211</v>
      </c>
      <c r="AB2" s="23" t="s">
        <v>30</v>
      </c>
      <c r="AC2" s="23" t="s">
        <v>211</v>
      </c>
      <c r="AD2" s="23" t="s">
        <v>31</v>
      </c>
      <c r="AE2" s="23" t="s">
        <v>211</v>
      </c>
      <c r="AF2" s="23" t="s">
        <v>32</v>
      </c>
      <c r="AG2" s="23" t="s">
        <v>211</v>
      </c>
      <c r="AH2" s="425" t="s">
        <v>33</v>
      </c>
      <c r="AI2" s="425" t="s">
        <v>211</v>
      </c>
      <c r="AJ2" s="23" t="s">
        <v>34</v>
      </c>
      <c r="AK2" s="23" t="s">
        <v>211</v>
      </c>
      <c r="AL2" s="224" t="s">
        <v>49</v>
      </c>
      <c r="AN2" s="689"/>
      <c r="AO2" s="169" t="s">
        <v>121</v>
      </c>
      <c r="AP2" s="169" t="s">
        <v>123</v>
      </c>
    </row>
    <row r="3" spans="1:43" s="139" customFormat="1" ht="15" customHeight="1" x14ac:dyDescent="0.25">
      <c r="A3" s="648" t="s">
        <v>60</v>
      </c>
      <c r="B3" s="693" t="s">
        <v>214</v>
      </c>
      <c r="C3" s="707"/>
      <c r="D3" s="697" t="s">
        <v>61</v>
      </c>
      <c r="E3" s="173" t="s">
        <v>24</v>
      </c>
      <c r="F3" s="175">
        <v>0</v>
      </c>
      <c r="G3" s="175">
        <v>4</v>
      </c>
      <c r="H3" s="175">
        <v>14</v>
      </c>
      <c r="I3" s="175">
        <v>0</v>
      </c>
      <c r="J3" s="175">
        <v>0</v>
      </c>
      <c r="K3" s="606">
        <v>2</v>
      </c>
      <c r="L3" s="175">
        <v>3</v>
      </c>
      <c r="M3" s="175">
        <f>+SUM(F3:L3)</f>
        <v>23</v>
      </c>
      <c r="N3" s="180"/>
      <c r="O3" s="22">
        <v>47</v>
      </c>
      <c r="P3" s="22">
        <v>58</v>
      </c>
      <c r="Q3" s="22">
        <v>155</v>
      </c>
      <c r="R3" s="22">
        <v>34</v>
      </c>
      <c r="S3" s="22">
        <v>26</v>
      </c>
      <c r="T3" s="426">
        <v>88</v>
      </c>
      <c r="U3" s="22">
        <v>26</v>
      </c>
      <c r="V3" s="25">
        <f>+SUM(O3:U3)</f>
        <v>434</v>
      </c>
      <c r="W3" s="222"/>
      <c r="X3" s="225">
        <f>+F3+O3</f>
        <v>47</v>
      </c>
      <c r="Y3" s="198">
        <f>+X3/$AQ$3</f>
        <v>0.43119266055045874</v>
      </c>
      <c r="Z3" s="179">
        <f>+G3+P3</f>
        <v>62</v>
      </c>
      <c r="AA3" s="198">
        <f>+Z3/$AQ$4</f>
        <v>0.59615384615384615</v>
      </c>
      <c r="AB3" s="22">
        <f t="shared" ref="AB3:AB34" si="0">+H3+Q3</f>
        <v>169</v>
      </c>
      <c r="AC3" s="198">
        <f>+AB3/$AQ$5</f>
        <v>0.57679180887372017</v>
      </c>
      <c r="AD3" s="22">
        <f t="shared" ref="AD3:AD34" si="1">+I3+R3</f>
        <v>34</v>
      </c>
      <c r="AE3" s="198">
        <f>+AD3/$AQ$6</f>
        <v>0.43037974683544306</v>
      </c>
      <c r="AF3" s="22">
        <f t="shared" ref="AF3:AF34" si="2">+J3+S3</f>
        <v>26</v>
      </c>
      <c r="AG3" s="198">
        <f>+AF3/$AQ$7</f>
        <v>0.44827586206896552</v>
      </c>
      <c r="AH3" s="426">
        <f t="shared" ref="AH3:AH34" si="3">+K3+T3</f>
        <v>90</v>
      </c>
      <c r="AI3" s="427">
        <f>+AH3/$AQ$8</f>
        <v>0.55555555555555558</v>
      </c>
      <c r="AJ3" s="22">
        <f>+L3+U3</f>
        <v>29</v>
      </c>
      <c r="AK3" s="198">
        <f>+AJ3/$AQ$9</f>
        <v>0.39726027397260272</v>
      </c>
      <c r="AL3" s="226">
        <f>+SUM(X3:AJ3)</f>
        <v>460.03834948003799</v>
      </c>
      <c r="AM3" s="199"/>
      <c r="AN3" s="23" t="s">
        <v>51</v>
      </c>
      <c r="AO3" s="32">
        <v>9</v>
      </c>
      <c r="AP3" s="183">
        <v>100</v>
      </c>
      <c r="AQ3" s="139">
        <f>+SUM(AO3:AP3)</f>
        <v>109</v>
      </c>
    </row>
    <row r="4" spans="1:43" s="139" customFormat="1" ht="15" customHeight="1" x14ac:dyDescent="0.25">
      <c r="A4" s="648"/>
      <c r="B4" s="693"/>
      <c r="C4" s="707"/>
      <c r="D4" s="697"/>
      <c r="E4" s="173" t="s">
        <v>25</v>
      </c>
      <c r="F4" s="181">
        <v>9</v>
      </c>
      <c r="G4" s="181">
        <v>4</v>
      </c>
      <c r="H4" s="181">
        <v>3</v>
      </c>
      <c r="I4" s="181">
        <v>1</v>
      </c>
      <c r="J4" s="181">
        <v>0</v>
      </c>
      <c r="K4" s="607">
        <v>4</v>
      </c>
      <c r="L4" s="175">
        <v>3</v>
      </c>
      <c r="M4" s="175">
        <f t="shared" ref="M4:M67" si="4">+SUM(F4:L4)</f>
        <v>24</v>
      </c>
      <c r="N4" s="180"/>
      <c r="O4" s="22">
        <v>35</v>
      </c>
      <c r="P4" s="22">
        <v>21</v>
      </c>
      <c r="Q4" s="22">
        <v>80</v>
      </c>
      <c r="R4" s="22">
        <v>39</v>
      </c>
      <c r="S4" s="22">
        <v>30</v>
      </c>
      <c r="T4" s="426">
        <v>50</v>
      </c>
      <c r="U4" s="22">
        <v>36</v>
      </c>
      <c r="V4" s="25">
        <f t="shared" ref="V4:V67" si="5">+SUM(O4:U4)</f>
        <v>291</v>
      </c>
      <c r="W4" s="222"/>
      <c r="X4" s="225">
        <f t="shared" ref="X4:X5" si="6">+F4+O4</f>
        <v>44</v>
      </c>
      <c r="Y4" s="198">
        <f t="shared" ref="Y4:Y66" si="7">+X4/$AQ$3</f>
        <v>0.40366972477064222</v>
      </c>
      <c r="Z4" s="179">
        <f>+G4+P4</f>
        <v>25</v>
      </c>
      <c r="AA4" s="198">
        <f>+Z4/$AQ$4</f>
        <v>0.24038461538461539</v>
      </c>
      <c r="AB4" s="22">
        <f t="shared" si="0"/>
        <v>83</v>
      </c>
      <c r="AC4" s="198">
        <f t="shared" ref="AC4:AC66" si="8">+AB4/$AQ$5</f>
        <v>0.28327645051194539</v>
      </c>
      <c r="AD4" s="22">
        <f t="shared" si="1"/>
        <v>40</v>
      </c>
      <c r="AE4" s="198">
        <f t="shared" ref="AE4:AE66" si="9">+AD4/$AQ$6</f>
        <v>0.50632911392405067</v>
      </c>
      <c r="AF4" s="22">
        <f t="shared" si="2"/>
        <v>30</v>
      </c>
      <c r="AG4" s="198">
        <f t="shared" ref="AG4:AG66" si="10">+AF4/$AQ$7</f>
        <v>0.51724137931034486</v>
      </c>
      <c r="AH4" s="426">
        <f t="shared" si="3"/>
        <v>54</v>
      </c>
      <c r="AI4" s="427">
        <f t="shared" ref="AI4:AI66" si="11">+AH4/$AQ$8</f>
        <v>0.33333333333333331</v>
      </c>
      <c r="AJ4" s="22">
        <f t="shared" ref="AJ4:AJ67" si="12">+L4+U4</f>
        <v>39</v>
      </c>
      <c r="AK4" s="198">
        <f t="shared" ref="AK4:AK66" si="13">+AJ4/$AQ$9</f>
        <v>0.53424657534246578</v>
      </c>
      <c r="AL4" s="226">
        <f t="shared" ref="AL4:AL67" si="14">+SUM(X4:AJ4)</f>
        <v>317.28423461723492</v>
      </c>
      <c r="AN4" s="23" t="s">
        <v>29</v>
      </c>
      <c r="AO4" s="32">
        <v>8</v>
      </c>
      <c r="AP4" s="183">
        <v>96</v>
      </c>
      <c r="AQ4" s="139">
        <f t="shared" ref="AQ4:AQ9" si="15">+SUM(AO4:AP4)</f>
        <v>104</v>
      </c>
    </row>
    <row r="5" spans="1:43" s="139" customFormat="1" ht="15" customHeight="1" x14ac:dyDescent="0.25">
      <c r="A5" s="648"/>
      <c r="B5" s="693"/>
      <c r="C5" s="707"/>
      <c r="D5" s="697"/>
      <c r="E5" s="173" t="s">
        <v>27</v>
      </c>
      <c r="F5" s="175">
        <v>0</v>
      </c>
      <c r="G5" s="175">
        <v>0</v>
      </c>
      <c r="H5" s="175">
        <v>0</v>
      </c>
      <c r="I5" s="175">
        <v>0</v>
      </c>
      <c r="J5" s="175">
        <v>0</v>
      </c>
      <c r="K5" s="606">
        <v>0</v>
      </c>
      <c r="L5" s="175">
        <v>0</v>
      </c>
      <c r="M5" s="175">
        <f t="shared" si="4"/>
        <v>0</v>
      </c>
      <c r="N5" s="180"/>
      <c r="O5" s="22">
        <v>2</v>
      </c>
      <c r="P5" s="22">
        <v>1</v>
      </c>
      <c r="Q5" s="22">
        <v>4</v>
      </c>
      <c r="R5" s="29">
        <v>0</v>
      </c>
      <c r="S5" s="22">
        <v>1</v>
      </c>
      <c r="T5" s="426">
        <v>5</v>
      </c>
      <c r="U5" s="22">
        <v>0</v>
      </c>
      <c r="V5" s="25">
        <f t="shared" si="5"/>
        <v>13</v>
      </c>
      <c r="W5" s="222"/>
      <c r="X5" s="225">
        <f t="shared" si="6"/>
        <v>2</v>
      </c>
      <c r="Y5" s="198">
        <f t="shared" si="7"/>
        <v>1.834862385321101E-2</v>
      </c>
      <c r="Z5" s="179">
        <f>+G5+P5</f>
        <v>1</v>
      </c>
      <c r="AA5" s="198">
        <f t="shared" ref="AA5:AA66" si="16">+Z5/$AQ$4</f>
        <v>9.6153846153846159E-3</v>
      </c>
      <c r="AB5" s="22">
        <f t="shared" si="0"/>
        <v>4</v>
      </c>
      <c r="AC5" s="198">
        <f t="shared" si="8"/>
        <v>1.3651877133105802E-2</v>
      </c>
      <c r="AD5" s="22">
        <f t="shared" si="1"/>
        <v>0</v>
      </c>
      <c r="AE5" s="198">
        <f t="shared" si="9"/>
        <v>0</v>
      </c>
      <c r="AF5" s="22">
        <f t="shared" si="2"/>
        <v>1</v>
      </c>
      <c r="AG5" s="198">
        <f t="shared" si="10"/>
        <v>1.7241379310344827E-2</v>
      </c>
      <c r="AH5" s="426">
        <f t="shared" si="3"/>
        <v>5</v>
      </c>
      <c r="AI5" s="427">
        <f t="shared" si="11"/>
        <v>3.0864197530864196E-2</v>
      </c>
      <c r="AJ5" s="22">
        <f t="shared" si="12"/>
        <v>0</v>
      </c>
      <c r="AK5" s="198">
        <f t="shared" si="13"/>
        <v>0</v>
      </c>
      <c r="AL5" s="226">
        <f t="shared" si="14"/>
        <v>13.08972146244291</v>
      </c>
      <c r="AN5" s="23" t="s">
        <v>30</v>
      </c>
      <c r="AO5" s="32">
        <v>19</v>
      </c>
      <c r="AP5" s="183">
        <v>274</v>
      </c>
      <c r="AQ5" s="139">
        <f t="shared" si="15"/>
        <v>293</v>
      </c>
    </row>
    <row r="6" spans="1:43" s="139" customFormat="1" ht="15" customHeight="1" x14ac:dyDescent="0.25">
      <c r="A6" s="648"/>
      <c r="B6" s="693"/>
      <c r="C6" s="707"/>
      <c r="D6" s="697"/>
      <c r="E6" s="173" t="s">
        <v>28</v>
      </c>
      <c r="F6" s="175">
        <v>0</v>
      </c>
      <c r="G6" s="175">
        <v>0</v>
      </c>
      <c r="H6" s="175">
        <v>0</v>
      </c>
      <c r="I6" s="175">
        <v>0</v>
      </c>
      <c r="J6" s="175">
        <v>0</v>
      </c>
      <c r="K6" s="606">
        <v>0</v>
      </c>
      <c r="L6" s="175">
        <v>0</v>
      </c>
      <c r="M6" s="175">
        <f t="shared" si="4"/>
        <v>0</v>
      </c>
      <c r="N6" s="180"/>
      <c r="O6" s="22">
        <v>2</v>
      </c>
      <c r="P6" s="29">
        <v>0</v>
      </c>
      <c r="Q6" s="22">
        <v>1</v>
      </c>
      <c r="R6" s="22">
        <v>1</v>
      </c>
      <c r="S6" s="29">
        <v>0</v>
      </c>
      <c r="T6" s="426">
        <v>0</v>
      </c>
      <c r="U6" s="29">
        <v>0</v>
      </c>
      <c r="V6" s="25">
        <f t="shared" si="5"/>
        <v>4</v>
      </c>
      <c r="W6" s="222"/>
      <c r="X6" s="225">
        <f>+F6+O6</f>
        <v>2</v>
      </c>
      <c r="Y6" s="198">
        <f t="shared" si="7"/>
        <v>1.834862385321101E-2</v>
      </c>
      <c r="Z6" s="22">
        <f t="shared" ref="Z6:Z34" si="17">+G6+P6</f>
        <v>0</v>
      </c>
      <c r="AA6" s="198">
        <f t="shared" si="16"/>
        <v>0</v>
      </c>
      <c r="AB6" s="22">
        <f t="shared" si="0"/>
        <v>1</v>
      </c>
      <c r="AC6" s="198">
        <f t="shared" si="8"/>
        <v>3.4129692832764505E-3</v>
      </c>
      <c r="AD6" s="22">
        <f t="shared" si="1"/>
        <v>1</v>
      </c>
      <c r="AE6" s="198">
        <f t="shared" si="9"/>
        <v>1.2658227848101266E-2</v>
      </c>
      <c r="AF6" s="22">
        <f t="shared" si="2"/>
        <v>0</v>
      </c>
      <c r="AG6" s="198">
        <f t="shared" si="10"/>
        <v>0</v>
      </c>
      <c r="AH6" s="426">
        <f t="shared" si="3"/>
        <v>0</v>
      </c>
      <c r="AI6" s="427">
        <f t="shared" si="11"/>
        <v>0</v>
      </c>
      <c r="AJ6" s="22">
        <f t="shared" si="12"/>
        <v>0</v>
      </c>
      <c r="AK6" s="198">
        <f t="shared" si="13"/>
        <v>0</v>
      </c>
      <c r="AL6" s="226">
        <f t="shared" si="14"/>
        <v>4.0344198209845885</v>
      </c>
      <c r="AN6" s="23" t="s">
        <v>31</v>
      </c>
      <c r="AO6" s="32">
        <v>1</v>
      </c>
      <c r="AP6" s="183">
        <v>78</v>
      </c>
      <c r="AQ6" s="139">
        <f t="shared" si="15"/>
        <v>79</v>
      </c>
    </row>
    <row r="7" spans="1:43" s="139" customFormat="1" ht="15.75" customHeight="1" x14ac:dyDescent="0.25">
      <c r="A7" s="648"/>
      <c r="B7" s="693"/>
      <c r="C7" s="707"/>
      <c r="D7" s="697"/>
      <c r="E7" s="173" t="s">
        <v>26</v>
      </c>
      <c r="F7" s="175">
        <v>0</v>
      </c>
      <c r="G7" s="175">
        <v>0</v>
      </c>
      <c r="H7" s="175">
        <v>2</v>
      </c>
      <c r="I7" s="175">
        <v>0</v>
      </c>
      <c r="J7" s="175">
        <v>0</v>
      </c>
      <c r="K7" s="606">
        <v>0</v>
      </c>
      <c r="L7" s="175">
        <v>0</v>
      </c>
      <c r="M7" s="175">
        <f>+SUM(F7:L7)</f>
        <v>2</v>
      </c>
      <c r="N7" s="180"/>
      <c r="O7" s="22">
        <v>14</v>
      </c>
      <c r="P7" s="22">
        <v>16</v>
      </c>
      <c r="Q7" s="22">
        <v>34</v>
      </c>
      <c r="R7" s="22">
        <v>4</v>
      </c>
      <c r="S7" s="22">
        <v>1</v>
      </c>
      <c r="T7" s="426">
        <v>13</v>
      </c>
      <c r="U7" s="22">
        <v>5</v>
      </c>
      <c r="V7" s="25">
        <f t="shared" si="5"/>
        <v>87</v>
      </c>
      <c r="W7" s="222"/>
      <c r="X7" s="225">
        <f t="shared" ref="X7:X70" si="18">+F7+O7</f>
        <v>14</v>
      </c>
      <c r="Y7" s="198">
        <f t="shared" si="7"/>
        <v>0.12844036697247707</v>
      </c>
      <c r="Z7" s="22">
        <f t="shared" si="17"/>
        <v>16</v>
      </c>
      <c r="AA7" s="198">
        <f t="shared" si="16"/>
        <v>0.15384615384615385</v>
      </c>
      <c r="AB7" s="22">
        <f t="shared" si="0"/>
        <v>36</v>
      </c>
      <c r="AC7" s="198">
        <f t="shared" si="8"/>
        <v>0.12286689419795221</v>
      </c>
      <c r="AD7" s="22">
        <f t="shared" si="1"/>
        <v>4</v>
      </c>
      <c r="AE7" s="198">
        <f t="shared" si="9"/>
        <v>5.0632911392405063E-2</v>
      </c>
      <c r="AF7" s="22">
        <f t="shared" si="2"/>
        <v>1</v>
      </c>
      <c r="AG7" s="198">
        <f t="shared" si="10"/>
        <v>1.7241379310344827E-2</v>
      </c>
      <c r="AH7" s="426">
        <f t="shared" si="3"/>
        <v>13</v>
      </c>
      <c r="AI7" s="427">
        <f t="shared" si="11"/>
        <v>8.0246913580246909E-2</v>
      </c>
      <c r="AJ7" s="22">
        <f t="shared" si="12"/>
        <v>5</v>
      </c>
      <c r="AK7" s="198">
        <f t="shared" si="13"/>
        <v>6.8493150684931503E-2</v>
      </c>
      <c r="AL7" s="226">
        <f t="shared" si="14"/>
        <v>89.553274619299586</v>
      </c>
      <c r="AN7" s="23" t="s">
        <v>32</v>
      </c>
      <c r="AO7" s="32">
        <v>0</v>
      </c>
      <c r="AP7" s="183">
        <v>58</v>
      </c>
      <c r="AQ7" s="139">
        <f t="shared" si="15"/>
        <v>58</v>
      </c>
    </row>
    <row r="8" spans="1:43" s="139" customFormat="1" ht="15" customHeight="1" x14ac:dyDescent="0.25">
      <c r="A8" s="648"/>
      <c r="B8" s="693"/>
      <c r="C8" s="707"/>
      <c r="D8" s="626" t="s">
        <v>89</v>
      </c>
      <c r="E8" s="166" t="s">
        <v>91</v>
      </c>
      <c r="F8" s="181">
        <v>2</v>
      </c>
      <c r="G8" s="181">
        <v>6</v>
      </c>
      <c r="H8" s="181">
        <v>11</v>
      </c>
      <c r="I8" s="178">
        <v>0</v>
      </c>
      <c r="J8" s="181">
        <v>0</v>
      </c>
      <c r="K8" s="607">
        <v>3</v>
      </c>
      <c r="L8" s="175">
        <v>4</v>
      </c>
      <c r="M8" s="175">
        <f t="shared" si="4"/>
        <v>26</v>
      </c>
      <c r="N8" s="180"/>
      <c r="O8" s="22">
        <v>32</v>
      </c>
      <c r="P8" s="22">
        <v>46</v>
      </c>
      <c r="Q8" s="22">
        <v>121</v>
      </c>
      <c r="R8" s="35">
        <v>20</v>
      </c>
      <c r="S8" s="22">
        <v>20</v>
      </c>
      <c r="T8" s="426">
        <v>65</v>
      </c>
      <c r="U8" s="22">
        <v>25</v>
      </c>
      <c r="V8" s="25">
        <f t="shared" si="5"/>
        <v>329</v>
      </c>
      <c r="W8" s="222"/>
      <c r="X8" s="225">
        <f t="shared" si="18"/>
        <v>34</v>
      </c>
      <c r="Y8" s="198">
        <f t="shared" si="7"/>
        <v>0.31192660550458717</v>
      </c>
      <c r="Z8" s="22">
        <f t="shared" si="17"/>
        <v>52</v>
      </c>
      <c r="AA8" s="198">
        <f t="shared" si="16"/>
        <v>0.5</v>
      </c>
      <c r="AB8" s="22">
        <f t="shared" si="0"/>
        <v>132</v>
      </c>
      <c r="AC8" s="198">
        <f t="shared" si="8"/>
        <v>0.45051194539249145</v>
      </c>
      <c r="AD8" s="22">
        <f t="shared" si="1"/>
        <v>20</v>
      </c>
      <c r="AE8" s="198">
        <f t="shared" si="9"/>
        <v>0.25316455696202533</v>
      </c>
      <c r="AF8" s="22">
        <f t="shared" si="2"/>
        <v>20</v>
      </c>
      <c r="AG8" s="198">
        <f t="shared" si="10"/>
        <v>0.34482758620689657</v>
      </c>
      <c r="AH8" s="426">
        <f t="shared" si="3"/>
        <v>68</v>
      </c>
      <c r="AI8" s="427">
        <f t="shared" si="11"/>
        <v>0.41975308641975306</v>
      </c>
      <c r="AJ8" s="22">
        <f t="shared" si="12"/>
        <v>29</v>
      </c>
      <c r="AK8" s="198">
        <f t="shared" si="13"/>
        <v>0.39726027397260272</v>
      </c>
      <c r="AL8" s="226">
        <f t="shared" si="14"/>
        <v>357.28018378048574</v>
      </c>
      <c r="AN8" s="380" t="s">
        <v>33</v>
      </c>
      <c r="AO8" s="422">
        <v>6</v>
      </c>
      <c r="AP8" s="423">
        <v>156</v>
      </c>
      <c r="AQ8" s="424">
        <f t="shared" si="15"/>
        <v>162</v>
      </c>
    </row>
    <row r="9" spans="1:43" s="139" customFormat="1" ht="15" customHeight="1" x14ac:dyDescent="0.25">
      <c r="A9" s="648"/>
      <c r="B9" s="693"/>
      <c r="C9" s="707"/>
      <c r="D9" s="626"/>
      <c r="E9" s="166" t="s">
        <v>93</v>
      </c>
      <c r="F9" s="175">
        <v>0</v>
      </c>
      <c r="G9" s="175">
        <v>0</v>
      </c>
      <c r="H9" s="175">
        <v>0</v>
      </c>
      <c r="I9" s="175">
        <v>0</v>
      </c>
      <c r="J9" s="175">
        <v>0</v>
      </c>
      <c r="K9" s="606">
        <v>0</v>
      </c>
      <c r="L9" s="175">
        <v>0</v>
      </c>
      <c r="M9" s="175">
        <f t="shared" si="4"/>
        <v>0</v>
      </c>
      <c r="N9" s="180"/>
      <c r="O9" s="22">
        <v>5</v>
      </c>
      <c r="P9" s="22">
        <v>4</v>
      </c>
      <c r="Q9" s="22">
        <v>3</v>
      </c>
      <c r="R9" s="35">
        <v>0</v>
      </c>
      <c r="S9" s="22">
        <v>1</v>
      </c>
      <c r="T9" s="426">
        <v>13</v>
      </c>
      <c r="U9" s="22">
        <v>2</v>
      </c>
      <c r="V9" s="25">
        <f t="shared" si="5"/>
        <v>28</v>
      </c>
      <c r="W9" s="222"/>
      <c r="X9" s="225">
        <f t="shared" si="18"/>
        <v>5</v>
      </c>
      <c r="Y9" s="198">
        <f t="shared" si="7"/>
        <v>4.5871559633027525E-2</v>
      </c>
      <c r="Z9" s="22">
        <f t="shared" si="17"/>
        <v>4</v>
      </c>
      <c r="AA9" s="198">
        <f t="shared" si="16"/>
        <v>3.8461538461538464E-2</v>
      </c>
      <c r="AB9" s="22">
        <f t="shared" si="0"/>
        <v>3</v>
      </c>
      <c r="AC9" s="198">
        <f t="shared" si="8"/>
        <v>1.0238907849829351E-2</v>
      </c>
      <c r="AD9" s="22">
        <f t="shared" si="1"/>
        <v>0</v>
      </c>
      <c r="AE9" s="198">
        <f t="shared" si="9"/>
        <v>0</v>
      </c>
      <c r="AF9" s="22">
        <f t="shared" si="2"/>
        <v>1</v>
      </c>
      <c r="AG9" s="198">
        <f t="shared" si="10"/>
        <v>1.7241379310344827E-2</v>
      </c>
      <c r="AH9" s="426">
        <f t="shared" si="3"/>
        <v>13</v>
      </c>
      <c r="AI9" s="427">
        <f t="shared" si="11"/>
        <v>8.0246913580246909E-2</v>
      </c>
      <c r="AJ9" s="22">
        <f t="shared" si="12"/>
        <v>2</v>
      </c>
      <c r="AK9" s="198">
        <f t="shared" si="13"/>
        <v>2.7397260273972601E-2</v>
      </c>
      <c r="AL9" s="226">
        <f t="shared" si="14"/>
        <v>28.192060298834988</v>
      </c>
      <c r="AN9" s="23" t="s">
        <v>34</v>
      </c>
      <c r="AO9" s="32">
        <v>6</v>
      </c>
      <c r="AP9" s="183">
        <v>67</v>
      </c>
      <c r="AQ9" s="139">
        <f t="shared" si="15"/>
        <v>73</v>
      </c>
    </row>
    <row r="10" spans="1:43" s="139" customFormat="1" ht="15" customHeight="1" x14ac:dyDescent="0.25">
      <c r="A10" s="648"/>
      <c r="B10" s="693"/>
      <c r="C10" s="707"/>
      <c r="D10" s="626"/>
      <c r="E10" s="166" t="s">
        <v>92</v>
      </c>
      <c r="F10" s="175">
        <v>0</v>
      </c>
      <c r="G10" s="175">
        <v>0</v>
      </c>
      <c r="H10" s="175">
        <v>5</v>
      </c>
      <c r="I10" s="175">
        <v>0</v>
      </c>
      <c r="J10" s="175">
        <v>0</v>
      </c>
      <c r="K10" s="606">
        <v>0</v>
      </c>
      <c r="L10" s="175">
        <v>0</v>
      </c>
      <c r="M10" s="175">
        <f t="shared" si="4"/>
        <v>5</v>
      </c>
      <c r="N10" s="180"/>
      <c r="O10" s="22">
        <v>13</v>
      </c>
      <c r="P10" s="22">
        <v>13</v>
      </c>
      <c r="Q10" s="22">
        <v>37</v>
      </c>
      <c r="R10" s="35">
        <v>1</v>
      </c>
      <c r="S10" s="22">
        <v>3</v>
      </c>
      <c r="T10" s="426">
        <v>23</v>
      </c>
      <c r="U10" s="22">
        <v>2</v>
      </c>
      <c r="V10" s="25">
        <f t="shared" si="5"/>
        <v>92</v>
      </c>
      <c r="W10" s="222"/>
      <c r="X10" s="225">
        <f t="shared" si="18"/>
        <v>13</v>
      </c>
      <c r="Y10" s="198">
        <f t="shared" si="7"/>
        <v>0.11926605504587157</v>
      </c>
      <c r="Z10" s="22">
        <f t="shared" si="17"/>
        <v>13</v>
      </c>
      <c r="AA10" s="198">
        <f t="shared" si="16"/>
        <v>0.125</v>
      </c>
      <c r="AB10" s="22">
        <f t="shared" si="0"/>
        <v>42</v>
      </c>
      <c r="AC10" s="198">
        <f t="shared" si="8"/>
        <v>0.14334470989761092</v>
      </c>
      <c r="AD10" s="22">
        <f t="shared" si="1"/>
        <v>1</v>
      </c>
      <c r="AE10" s="198">
        <f t="shared" si="9"/>
        <v>1.2658227848101266E-2</v>
      </c>
      <c r="AF10" s="22">
        <f t="shared" si="2"/>
        <v>3</v>
      </c>
      <c r="AG10" s="198">
        <f t="shared" si="10"/>
        <v>5.1724137931034482E-2</v>
      </c>
      <c r="AH10" s="426">
        <f t="shared" si="3"/>
        <v>23</v>
      </c>
      <c r="AI10" s="427">
        <f t="shared" si="11"/>
        <v>0.1419753086419753</v>
      </c>
      <c r="AJ10" s="22">
        <f t="shared" si="12"/>
        <v>2</v>
      </c>
      <c r="AK10" s="198">
        <f t="shared" si="13"/>
        <v>2.7397260273972601E-2</v>
      </c>
      <c r="AL10" s="226">
        <f t="shared" si="14"/>
        <v>97.593968439364588</v>
      </c>
      <c r="AN10" s="14" t="s">
        <v>49</v>
      </c>
      <c r="AO10" s="184">
        <f>SUM(AO3:AO9)</f>
        <v>49</v>
      </c>
      <c r="AP10" s="184">
        <f>SUM(AP3:AP9)</f>
        <v>829</v>
      </c>
      <c r="AQ10" s="139">
        <v>878</v>
      </c>
    </row>
    <row r="11" spans="1:43" s="139" customFormat="1" ht="15" customHeight="1" x14ac:dyDescent="0.25">
      <c r="A11" s="648"/>
      <c r="B11" s="693"/>
      <c r="C11" s="707"/>
      <c r="D11" s="626"/>
      <c r="E11" s="166" t="s">
        <v>90</v>
      </c>
      <c r="F11" s="175">
        <v>7</v>
      </c>
      <c r="G11" s="175">
        <v>2</v>
      </c>
      <c r="H11" s="175">
        <v>3</v>
      </c>
      <c r="I11" s="175">
        <v>1</v>
      </c>
      <c r="J11" s="175">
        <v>0</v>
      </c>
      <c r="K11" s="606">
        <v>3</v>
      </c>
      <c r="L11" s="175">
        <v>2</v>
      </c>
      <c r="M11" s="175">
        <f>+SUM(F11:L11)</f>
        <v>18</v>
      </c>
      <c r="N11" s="180"/>
      <c r="O11" s="22">
        <v>50</v>
      </c>
      <c r="P11" s="22">
        <v>33</v>
      </c>
      <c r="Q11" s="22">
        <v>110</v>
      </c>
      <c r="R11" s="35">
        <v>56</v>
      </c>
      <c r="S11" s="22">
        <v>34</v>
      </c>
      <c r="T11" s="426">
        <v>54</v>
      </c>
      <c r="U11" s="22">
        <v>38</v>
      </c>
      <c r="V11" s="25">
        <f t="shared" si="5"/>
        <v>375</v>
      </c>
      <c r="W11" s="222"/>
      <c r="X11" s="225">
        <f t="shared" si="18"/>
        <v>57</v>
      </c>
      <c r="Y11" s="198">
        <f t="shared" si="7"/>
        <v>0.52293577981651373</v>
      </c>
      <c r="Z11" s="22">
        <f t="shared" si="17"/>
        <v>35</v>
      </c>
      <c r="AA11" s="198">
        <f t="shared" si="16"/>
        <v>0.33653846153846156</v>
      </c>
      <c r="AB11" s="22">
        <f t="shared" si="0"/>
        <v>113</v>
      </c>
      <c r="AC11" s="198">
        <f t="shared" si="8"/>
        <v>0.38566552901023893</v>
      </c>
      <c r="AD11" s="22">
        <f t="shared" si="1"/>
        <v>57</v>
      </c>
      <c r="AE11" s="198">
        <f t="shared" si="9"/>
        <v>0.72151898734177211</v>
      </c>
      <c r="AF11" s="22">
        <f t="shared" si="2"/>
        <v>34</v>
      </c>
      <c r="AG11" s="198">
        <f t="shared" si="10"/>
        <v>0.58620689655172409</v>
      </c>
      <c r="AH11" s="426">
        <f t="shared" si="3"/>
        <v>57</v>
      </c>
      <c r="AI11" s="427">
        <f t="shared" si="11"/>
        <v>0.35185185185185186</v>
      </c>
      <c r="AJ11" s="22">
        <f t="shared" si="12"/>
        <v>40</v>
      </c>
      <c r="AK11" s="198">
        <f t="shared" si="13"/>
        <v>0.54794520547945202</v>
      </c>
      <c r="AL11" s="226">
        <f t="shared" si="14"/>
        <v>395.90471750611056</v>
      </c>
    </row>
    <row r="12" spans="1:43" s="139" customFormat="1" ht="15" customHeight="1" thickBot="1" x14ac:dyDescent="0.3">
      <c r="A12" s="648"/>
      <c r="B12" s="693"/>
      <c r="C12" s="707"/>
      <c r="D12" s="669"/>
      <c r="E12" s="237" t="s">
        <v>94</v>
      </c>
      <c r="F12" s="239">
        <v>0</v>
      </c>
      <c r="G12" s="239">
        <v>0</v>
      </c>
      <c r="H12" s="239">
        <v>0</v>
      </c>
      <c r="I12" s="239">
        <v>0</v>
      </c>
      <c r="J12" s="239">
        <v>0</v>
      </c>
      <c r="K12" s="608">
        <v>0</v>
      </c>
      <c r="L12" s="239">
        <v>0</v>
      </c>
      <c r="M12" s="239">
        <f t="shared" si="4"/>
        <v>0</v>
      </c>
      <c r="N12" s="240"/>
      <c r="O12" s="278">
        <v>0</v>
      </c>
      <c r="P12" s="278">
        <v>0</v>
      </c>
      <c r="Q12" s="278">
        <v>3</v>
      </c>
      <c r="R12" s="279">
        <v>1</v>
      </c>
      <c r="S12" s="278">
        <v>0</v>
      </c>
      <c r="T12" s="617">
        <v>1</v>
      </c>
      <c r="U12" s="278">
        <v>0</v>
      </c>
      <c r="V12" s="242">
        <f t="shared" si="5"/>
        <v>5</v>
      </c>
      <c r="W12" s="243"/>
      <c r="X12" s="244">
        <f t="shared" si="18"/>
        <v>0</v>
      </c>
      <c r="Y12" s="245">
        <f t="shared" si="7"/>
        <v>0</v>
      </c>
      <c r="Z12" s="246">
        <f t="shared" si="17"/>
        <v>0</v>
      </c>
      <c r="AA12" s="245">
        <f t="shared" si="16"/>
        <v>0</v>
      </c>
      <c r="AB12" s="246">
        <f t="shared" si="0"/>
        <v>3</v>
      </c>
      <c r="AC12" s="245">
        <f t="shared" si="8"/>
        <v>1.0238907849829351E-2</v>
      </c>
      <c r="AD12" s="246">
        <f t="shared" si="1"/>
        <v>1</v>
      </c>
      <c r="AE12" s="245">
        <f t="shared" si="9"/>
        <v>1.2658227848101266E-2</v>
      </c>
      <c r="AF12" s="246">
        <f t="shared" si="2"/>
        <v>0</v>
      </c>
      <c r="AG12" s="245">
        <f t="shared" si="10"/>
        <v>0</v>
      </c>
      <c r="AH12" s="428">
        <f t="shared" si="3"/>
        <v>1</v>
      </c>
      <c r="AI12" s="429">
        <f t="shared" si="11"/>
        <v>6.1728395061728392E-3</v>
      </c>
      <c r="AJ12" s="246">
        <f t="shared" si="12"/>
        <v>0</v>
      </c>
      <c r="AK12" s="245">
        <f t="shared" si="13"/>
        <v>0</v>
      </c>
      <c r="AL12" s="247">
        <f t="shared" si="14"/>
        <v>5.029069975204103</v>
      </c>
    </row>
    <row r="13" spans="1:43" s="139" customFormat="1" ht="15" customHeight="1" x14ac:dyDescent="0.25">
      <c r="A13" s="648"/>
      <c r="B13" s="693" t="s">
        <v>221</v>
      </c>
      <c r="C13" s="665" t="s">
        <v>99</v>
      </c>
      <c r="D13" s="698" t="s">
        <v>95</v>
      </c>
      <c r="E13" s="260" t="s">
        <v>96</v>
      </c>
      <c r="F13" s="261">
        <v>0</v>
      </c>
      <c r="G13" s="261">
        <v>3</v>
      </c>
      <c r="H13" s="261">
        <v>1</v>
      </c>
      <c r="I13" s="261">
        <v>0</v>
      </c>
      <c r="J13" s="261">
        <v>0</v>
      </c>
      <c r="K13" s="609">
        <v>1</v>
      </c>
      <c r="L13" s="261">
        <v>0</v>
      </c>
      <c r="M13" s="261">
        <f t="shared" si="4"/>
        <v>5</v>
      </c>
      <c r="N13" s="263"/>
      <c r="O13" s="264">
        <v>39</v>
      </c>
      <c r="P13" s="264">
        <v>16</v>
      </c>
      <c r="Q13" s="264">
        <v>70</v>
      </c>
      <c r="R13" s="264">
        <v>19</v>
      </c>
      <c r="S13" s="264">
        <v>11</v>
      </c>
      <c r="T13" s="615">
        <v>44</v>
      </c>
      <c r="U13" s="264">
        <v>17</v>
      </c>
      <c r="V13" s="265">
        <f t="shared" si="5"/>
        <v>216</v>
      </c>
      <c r="W13" s="266"/>
      <c r="X13" s="267">
        <f t="shared" si="18"/>
        <v>39</v>
      </c>
      <c r="Y13" s="268">
        <f t="shared" si="7"/>
        <v>0.3577981651376147</v>
      </c>
      <c r="Z13" s="269">
        <f t="shared" si="17"/>
        <v>19</v>
      </c>
      <c r="AA13" s="268">
        <f>+Z13/$AQ$4</f>
        <v>0.18269230769230768</v>
      </c>
      <c r="AB13" s="284">
        <f t="shared" si="0"/>
        <v>71</v>
      </c>
      <c r="AC13" s="268">
        <f t="shared" si="8"/>
        <v>0.24232081911262798</v>
      </c>
      <c r="AD13" s="284">
        <f t="shared" si="1"/>
        <v>19</v>
      </c>
      <c r="AE13" s="268">
        <f t="shared" si="9"/>
        <v>0.24050632911392406</v>
      </c>
      <c r="AF13" s="284">
        <f t="shared" si="2"/>
        <v>11</v>
      </c>
      <c r="AG13" s="268">
        <f t="shared" si="10"/>
        <v>0.18965517241379309</v>
      </c>
      <c r="AH13" s="430">
        <f t="shared" si="3"/>
        <v>45</v>
      </c>
      <c r="AI13" s="431">
        <f t="shared" si="11"/>
        <v>0.27777777777777779</v>
      </c>
      <c r="AJ13" s="284">
        <f t="shared" si="12"/>
        <v>17</v>
      </c>
      <c r="AK13" s="268">
        <f t="shared" si="13"/>
        <v>0.23287671232876711</v>
      </c>
      <c r="AL13" s="270">
        <f t="shared" si="14"/>
        <v>222.49075057124801</v>
      </c>
    </row>
    <row r="14" spans="1:43" s="139" customFormat="1" ht="15" customHeight="1" x14ac:dyDescent="0.25">
      <c r="A14" s="648"/>
      <c r="B14" s="693"/>
      <c r="C14" s="665"/>
      <c r="D14" s="699"/>
      <c r="E14" s="192" t="s">
        <v>97</v>
      </c>
      <c r="F14" s="175">
        <v>9</v>
      </c>
      <c r="G14" s="175">
        <v>5</v>
      </c>
      <c r="H14" s="175">
        <v>18</v>
      </c>
      <c r="I14" s="175">
        <v>1</v>
      </c>
      <c r="J14" s="175">
        <v>0</v>
      </c>
      <c r="K14" s="606">
        <v>5</v>
      </c>
      <c r="L14" s="175">
        <v>6</v>
      </c>
      <c r="M14" s="175">
        <f t="shared" si="4"/>
        <v>44</v>
      </c>
      <c r="N14" s="180"/>
      <c r="O14" s="174">
        <v>61</v>
      </c>
      <c r="P14" s="174">
        <v>80</v>
      </c>
      <c r="Q14" s="174">
        <v>204</v>
      </c>
      <c r="R14" s="174">
        <v>59</v>
      </c>
      <c r="S14" s="174">
        <v>47</v>
      </c>
      <c r="T14" s="613">
        <v>112</v>
      </c>
      <c r="U14" s="174">
        <v>50</v>
      </c>
      <c r="V14" s="25">
        <f t="shared" si="5"/>
        <v>613</v>
      </c>
      <c r="W14" s="222"/>
      <c r="X14" s="225">
        <f t="shared" si="18"/>
        <v>70</v>
      </c>
      <c r="Y14" s="198">
        <f>+X14/$AQ$3</f>
        <v>0.64220183486238536</v>
      </c>
      <c r="Z14" s="22">
        <f t="shared" si="17"/>
        <v>85</v>
      </c>
      <c r="AA14" s="198">
        <f t="shared" si="16"/>
        <v>0.81730769230769229</v>
      </c>
      <c r="AB14" s="22">
        <f t="shared" si="0"/>
        <v>222</v>
      </c>
      <c r="AC14" s="198">
        <f>+AB14/$AQ$5</f>
        <v>0.75767918088737196</v>
      </c>
      <c r="AD14" s="22">
        <f t="shared" si="1"/>
        <v>60</v>
      </c>
      <c r="AE14" s="198">
        <f t="shared" si="9"/>
        <v>0.759493670886076</v>
      </c>
      <c r="AF14" s="22">
        <f t="shared" si="2"/>
        <v>47</v>
      </c>
      <c r="AG14" s="198">
        <f t="shared" si="10"/>
        <v>0.81034482758620685</v>
      </c>
      <c r="AH14" s="426">
        <f t="shared" si="3"/>
        <v>117</v>
      </c>
      <c r="AI14" s="427">
        <f t="shared" si="11"/>
        <v>0.72222222222222221</v>
      </c>
      <c r="AJ14" s="22">
        <f t="shared" si="12"/>
        <v>56</v>
      </c>
      <c r="AK14" s="198">
        <f t="shared" si="13"/>
        <v>0.76712328767123283</v>
      </c>
      <c r="AL14" s="226">
        <f t="shared" si="14"/>
        <v>661.5092494287519</v>
      </c>
    </row>
    <row r="15" spans="1:43" s="139" customFormat="1" ht="15" customHeight="1" x14ac:dyDescent="0.25">
      <c r="A15" s="648"/>
      <c r="B15" s="693"/>
      <c r="C15" s="665"/>
      <c r="D15" s="652" t="s">
        <v>62</v>
      </c>
      <c r="E15" s="192" t="s">
        <v>91</v>
      </c>
      <c r="F15" s="175">
        <v>0</v>
      </c>
      <c r="G15" s="175">
        <v>2</v>
      </c>
      <c r="H15" s="175">
        <v>1</v>
      </c>
      <c r="I15" s="175">
        <v>0</v>
      </c>
      <c r="J15" s="175">
        <v>0</v>
      </c>
      <c r="K15" s="606">
        <v>1</v>
      </c>
      <c r="L15" s="175">
        <v>0</v>
      </c>
      <c r="M15" s="175">
        <f t="shared" si="4"/>
        <v>4</v>
      </c>
      <c r="N15" s="180"/>
      <c r="O15" s="22">
        <v>21</v>
      </c>
      <c r="P15" s="22">
        <v>9</v>
      </c>
      <c r="Q15" s="22">
        <v>26</v>
      </c>
      <c r="R15" s="22">
        <v>10</v>
      </c>
      <c r="S15" s="22">
        <v>8</v>
      </c>
      <c r="T15" s="426">
        <v>20</v>
      </c>
      <c r="U15" s="22">
        <v>6</v>
      </c>
      <c r="V15" s="25">
        <f t="shared" si="5"/>
        <v>100</v>
      </c>
      <c r="W15" s="222"/>
      <c r="X15" s="225">
        <f t="shared" si="18"/>
        <v>21</v>
      </c>
      <c r="Y15" s="198">
        <f>+X15/$X$13</f>
        <v>0.53846153846153844</v>
      </c>
      <c r="Z15" s="22">
        <f t="shared" si="17"/>
        <v>11</v>
      </c>
      <c r="AA15" s="198">
        <f>+Z15/$Z$13</f>
        <v>0.57894736842105265</v>
      </c>
      <c r="AB15" s="22">
        <f t="shared" si="0"/>
        <v>27</v>
      </c>
      <c r="AC15" s="198">
        <f>+AB15/$AB$13</f>
        <v>0.38028169014084506</v>
      </c>
      <c r="AD15" s="22">
        <f t="shared" si="1"/>
        <v>10</v>
      </c>
      <c r="AE15" s="198">
        <f>+AD15/$AD$13</f>
        <v>0.52631578947368418</v>
      </c>
      <c r="AF15" s="22">
        <f t="shared" si="2"/>
        <v>8</v>
      </c>
      <c r="AG15" s="198">
        <f>+AF15/$AF$13</f>
        <v>0.72727272727272729</v>
      </c>
      <c r="AH15" s="426">
        <f t="shared" si="3"/>
        <v>21</v>
      </c>
      <c r="AI15" s="427">
        <f>+AH15/$AH$13</f>
        <v>0.46666666666666667</v>
      </c>
      <c r="AJ15" s="22">
        <f t="shared" si="12"/>
        <v>6</v>
      </c>
      <c r="AK15" s="198">
        <f>+AJ15/$AJ$13</f>
        <v>0.35294117647058826</v>
      </c>
      <c r="AL15" s="226">
        <f t="shared" si="14"/>
        <v>107.21794578043654</v>
      </c>
    </row>
    <row r="16" spans="1:43" s="139" customFormat="1" ht="15" customHeight="1" x14ac:dyDescent="0.25">
      <c r="A16" s="648"/>
      <c r="B16" s="693"/>
      <c r="C16" s="665"/>
      <c r="D16" s="652"/>
      <c r="E16" s="192" t="s">
        <v>93</v>
      </c>
      <c r="F16" s="175">
        <v>0</v>
      </c>
      <c r="G16" s="175">
        <v>0</v>
      </c>
      <c r="H16" s="175">
        <v>0</v>
      </c>
      <c r="I16" s="175">
        <v>0</v>
      </c>
      <c r="J16" s="175">
        <v>0</v>
      </c>
      <c r="K16" s="606">
        <v>0</v>
      </c>
      <c r="L16" s="175">
        <v>0</v>
      </c>
      <c r="M16" s="175">
        <f t="shared" si="4"/>
        <v>0</v>
      </c>
      <c r="N16" s="180"/>
      <c r="O16" s="22">
        <v>6</v>
      </c>
      <c r="P16" s="22">
        <v>2</v>
      </c>
      <c r="Q16" s="22">
        <v>5</v>
      </c>
      <c r="R16" s="22">
        <v>1</v>
      </c>
      <c r="S16" s="29">
        <v>0</v>
      </c>
      <c r="T16" s="426">
        <v>5</v>
      </c>
      <c r="U16" s="22">
        <v>0</v>
      </c>
      <c r="V16" s="25">
        <f t="shared" si="5"/>
        <v>19</v>
      </c>
      <c r="W16" s="222"/>
      <c r="X16" s="225">
        <f t="shared" si="18"/>
        <v>6</v>
      </c>
      <c r="Y16" s="198">
        <f t="shared" ref="Y16:Y39" si="19">+X16/$X$13</f>
        <v>0.15384615384615385</v>
      </c>
      <c r="Z16" s="22">
        <f t="shared" si="17"/>
        <v>2</v>
      </c>
      <c r="AA16" s="198">
        <f t="shared" ref="AA16:AA39" si="20">+Z16/$Z$13</f>
        <v>0.10526315789473684</v>
      </c>
      <c r="AB16" s="22">
        <f t="shared" si="0"/>
        <v>5</v>
      </c>
      <c r="AC16" s="198">
        <f t="shared" ref="AC16:AC38" si="21">+AB16/$AB$13</f>
        <v>7.0422535211267609E-2</v>
      </c>
      <c r="AD16" s="22">
        <f t="shared" si="1"/>
        <v>1</v>
      </c>
      <c r="AE16" s="198">
        <f t="shared" ref="AE16:AE39" si="22">+AD16/$AD$13</f>
        <v>5.2631578947368418E-2</v>
      </c>
      <c r="AF16" s="22">
        <f t="shared" si="2"/>
        <v>0</v>
      </c>
      <c r="AG16" s="198">
        <f t="shared" ref="AG16:AG39" si="23">+AF16/$AF$13</f>
        <v>0</v>
      </c>
      <c r="AH16" s="426">
        <f t="shared" si="3"/>
        <v>5</v>
      </c>
      <c r="AI16" s="427">
        <f t="shared" ref="AI16:AI39" si="24">+AH16/$AH$13</f>
        <v>0.1111111111111111</v>
      </c>
      <c r="AJ16" s="22">
        <f t="shared" si="12"/>
        <v>0</v>
      </c>
      <c r="AK16" s="198">
        <f t="shared" ref="AK16:AK38" si="25">+AJ16/$AJ$13</f>
        <v>0</v>
      </c>
      <c r="AL16" s="226">
        <f t="shared" si="14"/>
        <v>19.493274537010638</v>
      </c>
    </row>
    <row r="17" spans="1:38" s="139" customFormat="1" ht="15" customHeight="1" x14ac:dyDescent="0.25">
      <c r="A17" s="648"/>
      <c r="B17" s="693"/>
      <c r="C17" s="665"/>
      <c r="D17" s="652"/>
      <c r="E17" s="192" t="s">
        <v>92</v>
      </c>
      <c r="F17" s="175">
        <v>0</v>
      </c>
      <c r="G17" s="175">
        <v>1</v>
      </c>
      <c r="H17" s="175">
        <v>0</v>
      </c>
      <c r="I17" s="175">
        <v>0</v>
      </c>
      <c r="J17" s="175">
        <v>0</v>
      </c>
      <c r="K17" s="606">
        <v>0</v>
      </c>
      <c r="L17" s="175">
        <v>0</v>
      </c>
      <c r="M17" s="175">
        <f t="shared" si="4"/>
        <v>1</v>
      </c>
      <c r="N17" s="180"/>
      <c r="O17" s="22">
        <v>3</v>
      </c>
      <c r="P17" s="22">
        <v>2</v>
      </c>
      <c r="Q17" s="22">
        <v>5</v>
      </c>
      <c r="R17" s="22">
        <v>1</v>
      </c>
      <c r="S17" s="22">
        <v>1</v>
      </c>
      <c r="T17" s="426">
        <v>4</v>
      </c>
      <c r="U17" s="22">
        <v>1</v>
      </c>
      <c r="V17" s="25">
        <f t="shared" si="5"/>
        <v>17</v>
      </c>
      <c r="W17" s="222"/>
      <c r="X17" s="225">
        <f t="shared" si="18"/>
        <v>3</v>
      </c>
      <c r="Y17" s="198">
        <f t="shared" si="19"/>
        <v>7.6923076923076927E-2</v>
      </c>
      <c r="Z17" s="22">
        <f t="shared" si="17"/>
        <v>3</v>
      </c>
      <c r="AA17" s="198">
        <f t="shared" si="20"/>
        <v>0.15789473684210525</v>
      </c>
      <c r="AB17" s="22">
        <f t="shared" si="0"/>
        <v>5</v>
      </c>
      <c r="AC17" s="198">
        <f t="shared" si="21"/>
        <v>7.0422535211267609E-2</v>
      </c>
      <c r="AD17" s="22">
        <f t="shared" si="1"/>
        <v>1</v>
      </c>
      <c r="AE17" s="198">
        <f t="shared" si="22"/>
        <v>5.2631578947368418E-2</v>
      </c>
      <c r="AF17" s="22">
        <f t="shared" si="2"/>
        <v>1</v>
      </c>
      <c r="AG17" s="198">
        <f t="shared" si="23"/>
        <v>9.0909090909090912E-2</v>
      </c>
      <c r="AH17" s="426">
        <f t="shared" si="3"/>
        <v>4</v>
      </c>
      <c r="AI17" s="427">
        <f t="shared" si="24"/>
        <v>8.8888888888888892E-2</v>
      </c>
      <c r="AJ17" s="22">
        <f t="shared" si="12"/>
        <v>1</v>
      </c>
      <c r="AK17" s="198">
        <f t="shared" si="25"/>
        <v>5.8823529411764705E-2</v>
      </c>
      <c r="AL17" s="226">
        <f t="shared" si="14"/>
        <v>18.537669907721799</v>
      </c>
    </row>
    <row r="18" spans="1:38" s="139" customFormat="1" ht="15" customHeight="1" x14ac:dyDescent="0.25">
      <c r="A18" s="648"/>
      <c r="B18" s="693"/>
      <c r="C18" s="665"/>
      <c r="D18" s="652"/>
      <c r="E18" s="192" t="s">
        <v>90</v>
      </c>
      <c r="F18" s="175">
        <v>0</v>
      </c>
      <c r="G18" s="175">
        <v>0</v>
      </c>
      <c r="H18" s="175">
        <v>0</v>
      </c>
      <c r="I18" s="175">
        <v>0</v>
      </c>
      <c r="J18" s="175">
        <v>0</v>
      </c>
      <c r="K18" s="606">
        <v>0</v>
      </c>
      <c r="L18" s="175">
        <v>0</v>
      </c>
      <c r="M18" s="175">
        <f t="shared" si="4"/>
        <v>0</v>
      </c>
      <c r="N18" s="180"/>
      <c r="O18" s="22">
        <v>9</v>
      </c>
      <c r="P18" s="22">
        <v>3</v>
      </c>
      <c r="Q18" s="22">
        <v>32</v>
      </c>
      <c r="R18" s="22">
        <v>6</v>
      </c>
      <c r="S18" s="22">
        <v>1</v>
      </c>
      <c r="T18" s="426">
        <v>14</v>
      </c>
      <c r="U18" s="22">
        <v>9</v>
      </c>
      <c r="V18" s="25">
        <f t="shared" si="5"/>
        <v>74</v>
      </c>
      <c r="W18" s="222"/>
      <c r="X18" s="225">
        <f t="shared" si="18"/>
        <v>9</v>
      </c>
      <c r="Y18" s="198">
        <f t="shared" si="19"/>
        <v>0.23076923076923078</v>
      </c>
      <c r="Z18" s="22">
        <f t="shared" si="17"/>
        <v>3</v>
      </c>
      <c r="AA18" s="198">
        <f t="shared" si="20"/>
        <v>0.15789473684210525</v>
      </c>
      <c r="AB18" s="22">
        <f t="shared" si="0"/>
        <v>32</v>
      </c>
      <c r="AC18" s="198">
        <f t="shared" si="21"/>
        <v>0.45070422535211269</v>
      </c>
      <c r="AD18" s="22">
        <f t="shared" si="1"/>
        <v>6</v>
      </c>
      <c r="AE18" s="198">
        <f t="shared" si="22"/>
        <v>0.31578947368421051</v>
      </c>
      <c r="AF18" s="22">
        <f t="shared" si="2"/>
        <v>1</v>
      </c>
      <c r="AG18" s="198">
        <f t="shared" si="23"/>
        <v>9.0909090909090912E-2</v>
      </c>
      <c r="AH18" s="426">
        <f t="shared" si="3"/>
        <v>14</v>
      </c>
      <c r="AI18" s="427">
        <f t="shared" si="24"/>
        <v>0.31111111111111112</v>
      </c>
      <c r="AJ18" s="22">
        <f t="shared" si="12"/>
        <v>9</v>
      </c>
      <c r="AK18" s="198">
        <f t="shared" si="25"/>
        <v>0.52941176470588236</v>
      </c>
      <c r="AL18" s="226">
        <f t="shared" si="14"/>
        <v>75.557177868667864</v>
      </c>
    </row>
    <row r="19" spans="1:38" s="139" customFormat="1" ht="15" customHeight="1" x14ac:dyDescent="0.25">
      <c r="A19" s="648"/>
      <c r="B19" s="693"/>
      <c r="C19" s="665"/>
      <c r="D19" s="652"/>
      <c r="E19" s="192" t="s">
        <v>94</v>
      </c>
      <c r="F19" s="175">
        <v>0</v>
      </c>
      <c r="G19" s="175">
        <v>0</v>
      </c>
      <c r="H19" s="175">
        <v>0</v>
      </c>
      <c r="I19" s="175">
        <v>0</v>
      </c>
      <c r="J19" s="175">
        <v>0</v>
      </c>
      <c r="K19" s="606">
        <v>0</v>
      </c>
      <c r="L19" s="175">
        <v>0</v>
      </c>
      <c r="M19" s="175">
        <f t="shared" si="4"/>
        <v>0</v>
      </c>
      <c r="N19" s="180"/>
      <c r="O19" s="22">
        <v>0</v>
      </c>
      <c r="P19" s="22">
        <v>0</v>
      </c>
      <c r="Q19" s="22">
        <v>2</v>
      </c>
      <c r="R19" s="22">
        <v>1</v>
      </c>
      <c r="S19" s="22">
        <v>1</v>
      </c>
      <c r="T19" s="426">
        <v>1</v>
      </c>
      <c r="U19" s="22">
        <v>1</v>
      </c>
      <c r="V19" s="25">
        <f t="shared" si="5"/>
        <v>6</v>
      </c>
      <c r="W19" s="222"/>
      <c r="X19" s="225">
        <f t="shared" si="18"/>
        <v>0</v>
      </c>
      <c r="Y19" s="198">
        <f t="shared" si="19"/>
        <v>0</v>
      </c>
      <c r="Z19" s="22">
        <f t="shared" si="17"/>
        <v>0</v>
      </c>
      <c r="AA19" s="198">
        <f t="shared" si="20"/>
        <v>0</v>
      </c>
      <c r="AB19" s="22">
        <f t="shared" si="0"/>
        <v>2</v>
      </c>
      <c r="AC19" s="198">
        <f t="shared" si="21"/>
        <v>2.8169014084507043E-2</v>
      </c>
      <c r="AD19" s="22">
        <f t="shared" si="1"/>
        <v>1</v>
      </c>
      <c r="AE19" s="198">
        <f t="shared" si="22"/>
        <v>5.2631578947368418E-2</v>
      </c>
      <c r="AF19" s="22">
        <f t="shared" si="2"/>
        <v>1</v>
      </c>
      <c r="AG19" s="198">
        <f t="shared" si="23"/>
        <v>9.0909090909090912E-2</v>
      </c>
      <c r="AH19" s="426">
        <f t="shared" si="3"/>
        <v>1</v>
      </c>
      <c r="AI19" s="427">
        <f t="shared" si="24"/>
        <v>2.2222222222222223E-2</v>
      </c>
      <c r="AJ19" s="22">
        <f t="shared" si="12"/>
        <v>1</v>
      </c>
      <c r="AK19" s="198">
        <f t="shared" si="25"/>
        <v>5.8823529411764705E-2</v>
      </c>
      <c r="AL19" s="226">
        <f t="shared" si="14"/>
        <v>6.193931906163189</v>
      </c>
    </row>
    <row r="20" spans="1:38" s="139" customFormat="1" ht="15" customHeight="1" x14ac:dyDescent="0.25">
      <c r="A20" s="648"/>
      <c r="B20" s="693"/>
      <c r="C20" s="665"/>
      <c r="D20" s="652" t="s">
        <v>63</v>
      </c>
      <c r="E20" s="192" t="s">
        <v>91</v>
      </c>
      <c r="F20" s="175">
        <v>0</v>
      </c>
      <c r="G20" s="175">
        <v>2</v>
      </c>
      <c r="H20" s="175">
        <v>1</v>
      </c>
      <c r="I20" s="175">
        <v>0</v>
      </c>
      <c r="J20" s="175">
        <v>0</v>
      </c>
      <c r="K20" s="606">
        <v>1</v>
      </c>
      <c r="L20" s="175">
        <v>0</v>
      </c>
      <c r="M20" s="175">
        <f t="shared" si="4"/>
        <v>4</v>
      </c>
      <c r="N20" s="180"/>
      <c r="O20" s="174">
        <v>16</v>
      </c>
      <c r="P20" s="174">
        <v>9</v>
      </c>
      <c r="Q20" s="174">
        <v>23</v>
      </c>
      <c r="R20" s="174">
        <v>10</v>
      </c>
      <c r="S20" s="174">
        <v>5</v>
      </c>
      <c r="T20" s="613">
        <v>14</v>
      </c>
      <c r="U20" s="174">
        <v>10</v>
      </c>
      <c r="V20" s="25">
        <f t="shared" si="5"/>
        <v>87</v>
      </c>
      <c r="W20" s="222"/>
      <c r="X20" s="225">
        <f t="shared" si="18"/>
        <v>16</v>
      </c>
      <c r="Y20" s="198">
        <f t="shared" si="19"/>
        <v>0.41025641025641024</v>
      </c>
      <c r="Z20" s="22">
        <f t="shared" si="17"/>
        <v>11</v>
      </c>
      <c r="AA20" s="198">
        <f t="shared" si="20"/>
        <v>0.57894736842105265</v>
      </c>
      <c r="AB20" s="22">
        <f t="shared" si="0"/>
        <v>24</v>
      </c>
      <c r="AC20" s="198">
        <f t="shared" si="21"/>
        <v>0.3380281690140845</v>
      </c>
      <c r="AD20" s="22">
        <f t="shared" si="1"/>
        <v>10</v>
      </c>
      <c r="AE20" s="198">
        <f t="shared" si="22"/>
        <v>0.52631578947368418</v>
      </c>
      <c r="AF20" s="22">
        <f t="shared" si="2"/>
        <v>5</v>
      </c>
      <c r="AG20" s="198">
        <f t="shared" si="23"/>
        <v>0.45454545454545453</v>
      </c>
      <c r="AH20" s="426">
        <f t="shared" si="3"/>
        <v>15</v>
      </c>
      <c r="AI20" s="427">
        <f t="shared" si="24"/>
        <v>0.33333333333333331</v>
      </c>
      <c r="AJ20" s="22">
        <f t="shared" si="12"/>
        <v>10</v>
      </c>
      <c r="AK20" s="198">
        <f t="shared" si="25"/>
        <v>0.58823529411764708</v>
      </c>
      <c r="AL20" s="226">
        <f t="shared" si="14"/>
        <v>93.641426525044011</v>
      </c>
    </row>
    <row r="21" spans="1:38" s="139" customFormat="1" ht="15" customHeight="1" x14ac:dyDescent="0.25">
      <c r="A21" s="648"/>
      <c r="B21" s="693"/>
      <c r="C21" s="665"/>
      <c r="D21" s="652"/>
      <c r="E21" s="192" t="s">
        <v>93</v>
      </c>
      <c r="F21" s="175">
        <v>0</v>
      </c>
      <c r="G21" s="175">
        <v>0</v>
      </c>
      <c r="H21" s="175">
        <v>0</v>
      </c>
      <c r="I21" s="175">
        <v>0</v>
      </c>
      <c r="J21" s="175">
        <v>0</v>
      </c>
      <c r="K21" s="606">
        <v>0</v>
      </c>
      <c r="L21" s="175">
        <v>0</v>
      </c>
      <c r="M21" s="175">
        <f t="shared" si="4"/>
        <v>0</v>
      </c>
      <c r="N21" s="180"/>
      <c r="O21" s="174">
        <v>6</v>
      </c>
      <c r="P21" s="174">
        <v>0</v>
      </c>
      <c r="Q21" s="174">
        <v>4</v>
      </c>
      <c r="R21" s="174">
        <v>1</v>
      </c>
      <c r="S21" s="174">
        <v>0</v>
      </c>
      <c r="T21" s="613">
        <v>5</v>
      </c>
      <c r="U21" s="174">
        <v>1</v>
      </c>
      <c r="V21" s="25">
        <f t="shared" si="5"/>
        <v>17</v>
      </c>
      <c r="W21" s="222"/>
      <c r="X21" s="225">
        <f t="shared" si="18"/>
        <v>6</v>
      </c>
      <c r="Y21" s="198">
        <f t="shared" si="19"/>
        <v>0.15384615384615385</v>
      </c>
      <c r="Z21" s="22">
        <f t="shared" si="17"/>
        <v>0</v>
      </c>
      <c r="AA21" s="198">
        <f t="shared" si="20"/>
        <v>0</v>
      </c>
      <c r="AB21" s="22">
        <f t="shared" si="0"/>
        <v>4</v>
      </c>
      <c r="AC21" s="198">
        <f t="shared" si="21"/>
        <v>5.6338028169014086E-2</v>
      </c>
      <c r="AD21" s="22">
        <f t="shared" si="1"/>
        <v>1</v>
      </c>
      <c r="AE21" s="198">
        <f t="shared" si="22"/>
        <v>5.2631578947368418E-2</v>
      </c>
      <c r="AF21" s="22">
        <f t="shared" si="2"/>
        <v>0</v>
      </c>
      <c r="AG21" s="198">
        <f t="shared" si="23"/>
        <v>0</v>
      </c>
      <c r="AH21" s="426">
        <f t="shared" si="3"/>
        <v>5</v>
      </c>
      <c r="AI21" s="427">
        <f t="shared" si="24"/>
        <v>0.1111111111111111</v>
      </c>
      <c r="AJ21" s="22">
        <f t="shared" si="12"/>
        <v>1</v>
      </c>
      <c r="AK21" s="198">
        <f t="shared" si="25"/>
        <v>5.8823529411764705E-2</v>
      </c>
      <c r="AL21" s="226">
        <f t="shared" si="14"/>
        <v>17.373926872073646</v>
      </c>
    </row>
    <row r="22" spans="1:38" s="139" customFormat="1" ht="15" customHeight="1" x14ac:dyDescent="0.25">
      <c r="A22" s="648"/>
      <c r="B22" s="693"/>
      <c r="C22" s="665"/>
      <c r="D22" s="652"/>
      <c r="E22" s="192" t="s">
        <v>92</v>
      </c>
      <c r="F22" s="175">
        <v>0</v>
      </c>
      <c r="G22" s="175">
        <v>1</v>
      </c>
      <c r="H22" s="175">
        <v>0</v>
      </c>
      <c r="I22" s="175">
        <v>0</v>
      </c>
      <c r="J22" s="175">
        <v>0</v>
      </c>
      <c r="K22" s="606">
        <v>0</v>
      </c>
      <c r="L22" s="175">
        <v>0</v>
      </c>
      <c r="M22" s="175">
        <f t="shared" si="4"/>
        <v>1</v>
      </c>
      <c r="N22" s="180"/>
      <c r="O22" s="174">
        <v>9</v>
      </c>
      <c r="P22" s="174">
        <v>2</v>
      </c>
      <c r="Q22" s="174">
        <v>12</v>
      </c>
      <c r="R22" s="174">
        <v>0</v>
      </c>
      <c r="S22" s="174">
        <v>4</v>
      </c>
      <c r="T22" s="613">
        <v>14</v>
      </c>
      <c r="U22" s="174">
        <v>0</v>
      </c>
      <c r="V22" s="25">
        <f t="shared" si="5"/>
        <v>41</v>
      </c>
      <c r="W22" s="222"/>
      <c r="X22" s="225">
        <f t="shared" si="18"/>
        <v>9</v>
      </c>
      <c r="Y22" s="198">
        <f t="shared" si="19"/>
        <v>0.23076923076923078</v>
      </c>
      <c r="Z22" s="22">
        <f t="shared" si="17"/>
        <v>3</v>
      </c>
      <c r="AA22" s="198">
        <f t="shared" si="20"/>
        <v>0.15789473684210525</v>
      </c>
      <c r="AB22" s="22">
        <f t="shared" si="0"/>
        <v>12</v>
      </c>
      <c r="AC22" s="198">
        <f t="shared" si="21"/>
        <v>0.16901408450704225</v>
      </c>
      <c r="AD22" s="22">
        <f t="shared" si="1"/>
        <v>0</v>
      </c>
      <c r="AE22" s="198">
        <f t="shared" si="22"/>
        <v>0</v>
      </c>
      <c r="AF22" s="22">
        <f t="shared" si="2"/>
        <v>4</v>
      </c>
      <c r="AG22" s="198">
        <f t="shared" si="23"/>
        <v>0.36363636363636365</v>
      </c>
      <c r="AH22" s="426">
        <f t="shared" si="3"/>
        <v>14</v>
      </c>
      <c r="AI22" s="427">
        <f t="shared" si="24"/>
        <v>0.31111111111111112</v>
      </c>
      <c r="AJ22" s="22">
        <f t="shared" si="12"/>
        <v>0</v>
      </c>
      <c r="AK22" s="198">
        <f t="shared" si="25"/>
        <v>0</v>
      </c>
      <c r="AL22" s="226">
        <f t="shared" si="14"/>
        <v>43.232425526865853</v>
      </c>
    </row>
    <row r="23" spans="1:38" s="139" customFormat="1" ht="15" customHeight="1" x14ac:dyDescent="0.25">
      <c r="A23" s="648"/>
      <c r="B23" s="693"/>
      <c r="C23" s="665"/>
      <c r="D23" s="652"/>
      <c r="E23" s="192" t="s">
        <v>90</v>
      </c>
      <c r="F23" s="175">
        <v>0</v>
      </c>
      <c r="G23" s="175">
        <v>0</v>
      </c>
      <c r="H23" s="175">
        <v>0</v>
      </c>
      <c r="I23" s="175">
        <v>0</v>
      </c>
      <c r="J23" s="175">
        <v>0</v>
      </c>
      <c r="K23" s="606">
        <v>0</v>
      </c>
      <c r="L23" s="175">
        <v>0</v>
      </c>
      <c r="M23" s="175">
        <f t="shared" si="4"/>
        <v>0</v>
      </c>
      <c r="N23" s="180"/>
      <c r="O23" s="174">
        <v>8</v>
      </c>
      <c r="P23" s="174">
        <v>4</v>
      </c>
      <c r="Q23" s="174">
        <v>30</v>
      </c>
      <c r="R23" s="174">
        <v>8</v>
      </c>
      <c r="S23" s="174">
        <v>1</v>
      </c>
      <c r="T23" s="613">
        <v>10</v>
      </c>
      <c r="U23" s="174">
        <v>6</v>
      </c>
      <c r="V23" s="25">
        <f t="shared" si="5"/>
        <v>67</v>
      </c>
      <c r="W23" s="222"/>
      <c r="X23" s="225">
        <f t="shared" si="18"/>
        <v>8</v>
      </c>
      <c r="Y23" s="198">
        <f t="shared" si="19"/>
        <v>0.20512820512820512</v>
      </c>
      <c r="Z23" s="22">
        <f t="shared" si="17"/>
        <v>4</v>
      </c>
      <c r="AA23" s="198">
        <f t="shared" si="20"/>
        <v>0.21052631578947367</v>
      </c>
      <c r="AB23" s="22">
        <f t="shared" si="0"/>
        <v>30</v>
      </c>
      <c r="AC23" s="198">
        <f t="shared" si="21"/>
        <v>0.42253521126760563</v>
      </c>
      <c r="AD23" s="22">
        <f t="shared" si="1"/>
        <v>8</v>
      </c>
      <c r="AE23" s="198">
        <f t="shared" si="22"/>
        <v>0.42105263157894735</v>
      </c>
      <c r="AF23" s="22">
        <f t="shared" si="2"/>
        <v>1</v>
      </c>
      <c r="AG23" s="198">
        <f t="shared" si="23"/>
        <v>9.0909090909090912E-2</v>
      </c>
      <c r="AH23" s="426">
        <f t="shared" si="3"/>
        <v>10</v>
      </c>
      <c r="AI23" s="427">
        <f t="shared" si="24"/>
        <v>0.22222222222222221</v>
      </c>
      <c r="AJ23" s="22">
        <f t="shared" si="12"/>
        <v>6</v>
      </c>
      <c r="AK23" s="198">
        <f t="shared" si="25"/>
        <v>0.35294117647058826</v>
      </c>
      <c r="AL23" s="226">
        <f t="shared" si="14"/>
        <v>68.572373676895552</v>
      </c>
    </row>
    <row r="24" spans="1:38" s="139" customFormat="1" ht="15.75" customHeight="1" x14ac:dyDescent="0.25">
      <c r="A24" s="648"/>
      <c r="B24" s="693"/>
      <c r="C24" s="665"/>
      <c r="D24" s="652"/>
      <c r="E24" s="192" t="s">
        <v>94</v>
      </c>
      <c r="F24" s="175">
        <v>0</v>
      </c>
      <c r="G24" s="175">
        <v>0</v>
      </c>
      <c r="H24" s="175">
        <v>0</v>
      </c>
      <c r="I24" s="175">
        <v>0</v>
      </c>
      <c r="J24" s="175">
        <v>0</v>
      </c>
      <c r="K24" s="606">
        <v>0</v>
      </c>
      <c r="L24" s="175">
        <v>0</v>
      </c>
      <c r="M24" s="175">
        <f t="shared" si="4"/>
        <v>0</v>
      </c>
      <c r="N24" s="180"/>
      <c r="O24" s="174">
        <v>0</v>
      </c>
      <c r="P24" s="174">
        <v>1</v>
      </c>
      <c r="Q24" s="174">
        <v>1</v>
      </c>
      <c r="R24" s="174">
        <v>0</v>
      </c>
      <c r="S24" s="174">
        <v>1</v>
      </c>
      <c r="T24" s="613">
        <v>1</v>
      </c>
      <c r="U24" s="174">
        <v>0</v>
      </c>
      <c r="V24" s="25">
        <f t="shared" si="5"/>
        <v>4</v>
      </c>
      <c r="W24" s="222"/>
      <c r="X24" s="225">
        <f t="shared" si="18"/>
        <v>0</v>
      </c>
      <c r="Y24" s="198">
        <f t="shared" si="19"/>
        <v>0</v>
      </c>
      <c r="Z24" s="22">
        <f t="shared" si="17"/>
        <v>1</v>
      </c>
      <c r="AA24" s="198">
        <f t="shared" si="20"/>
        <v>5.2631578947368418E-2</v>
      </c>
      <c r="AB24" s="22">
        <f t="shared" si="0"/>
        <v>1</v>
      </c>
      <c r="AC24" s="198">
        <f t="shared" si="21"/>
        <v>1.4084507042253521E-2</v>
      </c>
      <c r="AD24" s="22">
        <f t="shared" si="1"/>
        <v>0</v>
      </c>
      <c r="AE24" s="198">
        <f t="shared" si="22"/>
        <v>0</v>
      </c>
      <c r="AF24" s="22">
        <f t="shared" si="2"/>
        <v>1</v>
      </c>
      <c r="AG24" s="198">
        <f t="shared" si="23"/>
        <v>9.0909090909090912E-2</v>
      </c>
      <c r="AH24" s="426">
        <f t="shared" si="3"/>
        <v>1</v>
      </c>
      <c r="AI24" s="427">
        <f t="shared" si="24"/>
        <v>2.2222222222222223E-2</v>
      </c>
      <c r="AJ24" s="22">
        <f t="shared" si="12"/>
        <v>0</v>
      </c>
      <c r="AK24" s="198">
        <f t="shared" si="25"/>
        <v>0</v>
      </c>
      <c r="AL24" s="226">
        <f t="shared" si="14"/>
        <v>4.1798473991209342</v>
      </c>
    </row>
    <row r="25" spans="1:38" s="139" customFormat="1" ht="15" customHeight="1" x14ac:dyDescent="0.25">
      <c r="A25" s="648"/>
      <c r="B25" s="693"/>
      <c r="C25" s="665"/>
      <c r="D25" s="652" t="s">
        <v>64</v>
      </c>
      <c r="E25" s="192" t="s">
        <v>91</v>
      </c>
      <c r="F25" s="176">
        <v>0</v>
      </c>
      <c r="G25" s="176">
        <v>3</v>
      </c>
      <c r="H25" s="176">
        <v>0</v>
      </c>
      <c r="I25" s="176">
        <v>0</v>
      </c>
      <c r="J25" s="176">
        <v>0</v>
      </c>
      <c r="K25" s="610">
        <v>1</v>
      </c>
      <c r="L25" s="176">
        <v>0</v>
      </c>
      <c r="M25" s="175">
        <f t="shared" si="4"/>
        <v>4</v>
      </c>
      <c r="N25" s="180"/>
      <c r="O25" s="22">
        <v>15</v>
      </c>
      <c r="P25" s="22">
        <v>8</v>
      </c>
      <c r="Q25" s="22">
        <v>30</v>
      </c>
      <c r="R25" s="22">
        <v>12</v>
      </c>
      <c r="S25" s="22">
        <v>4</v>
      </c>
      <c r="T25" s="426">
        <v>23</v>
      </c>
      <c r="U25" s="22">
        <v>9</v>
      </c>
      <c r="V25" s="25">
        <f t="shared" si="5"/>
        <v>101</v>
      </c>
      <c r="W25" s="222"/>
      <c r="X25" s="225">
        <f t="shared" si="18"/>
        <v>15</v>
      </c>
      <c r="Y25" s="198">
        <f t="shared" si="19"/>
        <v>0.38461538461538464</v>
      </c>
      <c r="Z25" s="22">
        <f t="shared" si="17"/>
        <v>11</v>
      </c>
      <c r="AA25" s="198">
        <f t="shared" si="20"/>
        <v>0.57894736842105265</v>
      </c>
      <c r="AB25" s="22">
        <f t="shared" si="0"/>
        <v>30</v>
      </c>
      <c r="AC25" s="198">
        <f t="shared" si="21"/>
        <v>0.42253521126760563</v>
      </c>
      <c r="AD25" s="22">
        <f t="shared" si="1"/>
        <v>12</v>
      </c>
      <c r="AE25" s="198">
        <f t="shared" si="22"/>
        <v>0.63157894736842102</v>
      </c>
      <c r="AF25" s="22">
        <f t="shared" si="2"/>
        <v>4</v>
      </c>
      <c r="AG25" s="198">
        <f t="shared" si="23"/>
        <v>0.36363636363636365</v>
      </c>
      <c r="AH25" s="426">
        <f t="shared" si="3"/>
        <v>24</v>
      </c>
      <c r="AI25" s="427">
        <f t="shared" si="24"/>
        <v>0.53333333333333333</v>
      </c>
      <c r="AJ25" s="22">
        <f t="shared" si="12"/>
        <v>9</v>
      </c>
      <c r="AK25" s="198">
        <f t="shared" si="25"/>
        <v>0.52941176470588236</v>
      </c>
      <c r="AL25" s="226">
        <f t="shared" si="14"/>
        <v>107.91464660864216</v>
      </c>
    </row>
    <row r="26" spans="1:38" s="139" customFormat="1" ht="15" customHeight="1" x14ac:dyDescent="0.25">
      <c r="A26" s="648"/>
      <c r="B26" s="693"/>
      <c r="C26" s="665"/>
      <c r="D26" s="652"/>
      <c r="E26" s="192" t="s">
        <v>93</v>
      </c>
      <c r="F26" s="176">
        <v>0</v>
      </c>
      <c r="G26" s="176">
        <v>0</v>
      </c>
      <c r="H26" s="176">
        <v>0</v>
      </c>
      <c r="I26" s="176">
        <v>0</v>
      </c>
      <c r="J26" s="176">
        <v>0</v>
      </c>
      <c r="K26" s="610">
        <v>0</v>
      </c>
      <c r="L26" s="176">
        <v>0</v>
      </c>
      <c r="M26" s="175">
        <f t="shared" si="4"/>
        <v>0</v>
      </c>
      <c r="N26" s="180"/>
      <c r="O26" s="22">
        <v>6</v>
      </c>
      <c r="P26" s="22">
        <v>3</v>
      </c>
      <c r="Q26" s="22">
        <v>3</v>
      </c>
      <c r="R26" s="29">
        <v>0</v>
      </c>
      <c r="S26" s="29">
        <v>0</v>
      </c>
      <c r="T26" s="426">
        <v>5</v>
      </c>
      <c r="U26" s="22">
        <v>0</v>
      </c>
      <c r="V26" s="25">
        <f t="shared" si="5"/>
        <v>17</v>
      </c>
      <c r="W26" s="222"/>
      <c r="X26" s="225">
        <f t="shared" si="18"/>
        <v>6</v>
      </c>
      <c r="Y26" s="198">
        <f t="shared" si="19"/>
        <v>0.15384615384615385</v>
      </c>
      <c r="Z26" s="22">
        <f t="shared" si="17"/>
        <v>3</v>
      </c>
      <c r="AA26" s="198">
        <f t="shared" si="20"/>
        <v>0.15789473684210525</v>
      </c>
      <c r="AB26" s="22">
        <f t="shared" si="0"/>
        <v>3</v>
      </c>
      <c r="AC26" s="198">
        <f t="shared" si="21"/>
        <v>4.2253521126760563E-2</v>
      </c>
      <c r="AD26" s="22">
        <f t="shared" si="1"/>
        <v>0</v>
      </c>
      <c r="AE26" s="198">
        <f t="shared" si="22"/>
        <v>0</v>
      </c>
      <c r="AF26" s="22">
        <f t="shared" si="2"/>
        <v>0</v>
      </c>
      <c r="AG26" s="198">
        <f t="shared" si="23"/>
        <v>0</v>
      </c>
      <c r="AH26" s="426">
        <f t="shared" si="3"/>
        <v>5</v>
      </c>
      <c r="AI26" s="427">
        <f t="shared" si="24"/>
        <v>0.1111111111111111</v>
      </c>
      <c r="AJ26" s="22">
        <f t="shared" si="12"/>
        <v>0</v>
      </c>
      <c r="AK26" s="198">
        <f t="shared" si="25"/>
        <v>0</v>
      </c>
      <c r="AL26" s="226">
        <f t="shared" si="14"/>
        <v>17.465105522926127</v>
      </c>
    </row>
    <row r="27" spans="1:38" s="139" customFormat="1" ht="15" customHeight="1" x14ac:dyDescent="0.25">
      <c r="A27" s="648"/>
      <c r="B27" s="693"/>
      <c r="C27" s="665"/>
      <c r="D27" s="652"/>
      <c r="E27" s="192" t="s">
        <v>92</v>
      </c>
      <c r="F27" s="176">
        <v>0</v>
      </c>
      <c r="G27" s="176">
        <v>0</v>
      </c>
      <c r="H27" s="176">
        <v>0</v>
      </c>
      <c r="I27" s="176">
        <v>0</v>
      </c>
      <c r="J27" s="176">
        <v>0</v>
      </c>
      <c r="K27" s="610">
        <v>0</v>
      </c>
      <c r="L27" s="176">
        <v>0</v>
      </c>
      <c r="M27" s="175">
        <f t="shared" si="4"/>
        <v>0</v>
      </c>
      <c r="N27" s="180"/>
      <c r="O27" s="22">
        <v>7</v>
      </c>
      <c r="P27" s="22">
        <v>3</v>
      </c>
      <c r="Q27" s="22">
        <v>7</v>
      </c>
      <c r="R27" s="22">
        <v>1</v>
      </c>
      <c r="S27" s="22">
        <v>6</v>
      </c>
      <c r="T27" s="426">
        <v>5</v>
      </c>
      <c r="U27" s="22">
        <v>2</v>
      </c>
      <c r="V27" s="25">
        <f t="shared" si="5"/>
        <v>31</v>
      </c>
      <c r="W27" s="222"/>
      <c r="X27" s="225">
        <f t="shared" si="18"/>
        <v>7</v>
      </c>
      <c r="Y27" s="198">
        <f t="shared" si="19"/>
        <v>0.17948717948717949</v>
      </c>
      <c r="Z27" s="22">
        <f t="shared" si="17"/>
        <v>3</v>
      </c>
      <c r="AA27" s="198">
        <f t="shared" si="20"/>
        <v>0.15789473684210525</v>
      </c>
      <c r="AB27" s="22">
        <f t="shared" si="0"/>
        <v>7</v>
      </c>
      <c r="AC27" s="198">
        <f t="shared" si="21"/>
        <v>9.8591549295774641E-2</v>
      </c>
      <c r="AD27" s="22">
        <f t="shared" si="1"/>
        <v>1</v>
      </c>
      <c r="AE27" s="198">
        <f t="shared" si="22"/>
        <v>5.2631578947368418E-2</v>
      </c>
      <c r="AF27" s="22">
        <f t="shared" si="2"/>
        <v>6</v>
      </c>
      <c r="AG27" s="198">
        <f t="shared" si="23"/>
        <v>0.54545454545454541</v>
      </c>
      <c r="AH27" s="426">
        <f t="shared" si="3"/>
        <v>5</v>
      </c>
      <c r="AI27" s="427">
        <f t="shared" si="24"/>
        <v>0.1111111111111111</v>
      </c>
      <c r="AJ27" s="22">
        <f t="shared" si="12"/>
        <v>2</v>
      </c>
      <c r="AK27" s="198">
        <f t="shared" si="25"/>
        <v>0.11764705882352941</v>
      </c>
      <c r="AL27" s="226">
        <f t="shared" si="14"/>
        <v>32.145170701138085</v>
      </c>
    </row>
    <row r="28" spans="1:38" s="139" customFormat="1" ht="15" customHeight="1" x14ac:dyDescent="0.25">
      <c r="A28" s="648"/>
      <c r="B28" s="693"/>
      <c r="C28" s="665"/>
      <c r="D28" s="652"/>
      <c r="E28" s="192" t="s">
        <v>90</v>
      </c>
      <c r="F28" s="177">
        <v>0</v>
      </c>
      <c r="G28" s="176">
        <v>0</v>
      </c>
      <c r="H28" s="176">
        <v>1</v>
      </c>
      <c r="I28" s="176">
        <v>0</v>
      </c>
      <c r="J28" s="176">
        <v>0</v>
      </c>
      <c r="K28" s="610">
        <v>0</v>
      </c>
      <c r="L28" s="176">
        <v>0</v>
      </c>
      <c r="M28" s="175">
        <f t="shared" si="4"/>
        <v>1</v>
      </c>
      <c r="N28" s="180"/>
      <c r="O28" s="22">
        <v>11</v>
      </c>
      <c r="P28" s="22">
        <v>2</v>
      </c>
      <c r="Q28" s="22">
        <v>28</v>
      </c>
      <c r="R28" s="22">
        <v>6</v>
      </c>
      <c r="S28" s="22">
        <v>1</v>
      </c>
      <c r="T28" s="426">
        <v>10</v>
      </c>
      <c r="U28" s="22">
        <v>6</v>
      </c>
      <c r="V28" s="25">
        <f t="shared" si="5"/>
        <v>64</v>
      </c>
      <c r="W28" s="222"/>
      <c r="X28" s="225">
        <f t="shared" si="18"/>
        <v>11</v>
      </c>
      <c r="Y28" s="198">
        <f t="shared" si="19"/>
        <v>0.28205128205128205</v>
      </c>
      <c r="Z28" s="22">
        <f t="shared" si="17"/>
        <v>2</v>
      </c>
      <c r="AA28" s="198">
        <f t="shared" si="20"/>
        <v>0.10526315789473684</v>
      </c>
      <c r="AB28" s="22">
        <f t="shared" si="0"/>
        <v>29</v>
      </c>
      <c r="AC28" s="198">
        <f t="shared" si="21"/>
        <v>0.40845070422535212</v>
      </c>
      <c r="AD28" s="22">
        <f t="shared" si="1"/>
        <v>6</v>
      </c>
      <c r="AE28" s="198">
        <f t="shared" si="22"/>
        <v>0.31578947368421051</v>
      </c>
      <c r="AF28" s="22">
        <f t="shared" si="2"/>
        <v>1</v>
      </c>
      <c r="AG28" s="198">
        <f t="shared" si="23"/>
        <v>9.0909090909090912E-2</v>
      </c>
      <c r="AH28" s="426">
        <f t="shared" si="3"/>
        <v>10</v>
      </c>
      <c r="AI28" s="427">
        <f t="shared" si="24"/>
        <v>0.22222222222222221</v>
      </c>
      <c r="AJ28" s="22">
        <f t="shared" si="12"/>
        <v>6</v>
      </c>
      <c r="AK28" s="198">
        <f t="shared" si="25"/>
        <v>0.35294117647058826</v>
      </c>
      <c r="AL28" s="226">
        <f t="shared" si="14"/>
        <v>66.424685930986897</v>
      </c>
    </row>
    <row r="29" spans="1:38" s="139" customFormat="1" ht="15" customHeight="1" x14ac:dyDescent="0.25">
      <c r="A29" s="648"/>
      <c r="B29" s="693"/>
      <c r="C29" s="665"/>
      <c r="D29" s="652"/>
      <c r="E29" s="192" t="s">
        <v>94</v>
      </c>
      <c r="F29" s="177">
        <v>0</v>
      </c>
      <c r="G29" s="176">
        <v>0</v>
      </c>
      <c r="H29" s="176">
        <v>0</v>
      </c>
      <c r="I29" s="176">
        <v>0</v>
      </c>
      <c r="J29" s="176">
        <v>0</v>
      </c>
      <c r="K29" s="610">
        <v>0</v>
      </c>
      <c r="L29" s="176">
        <v>0</v>
      </c>
      <c r="M29" s="175">
        <f t="shared" si="4"/>
        <v>0</v>
      </c>
      <c r="N29" s="180"/>
      <c r="O29" s="30">
        <v>0</v>
      </c>
      <c r="P29" s="30">
        <v>0</v>
      </c>
      <c r="Q29" s="22">
        <v>2</v>
      </c>
      <c r="R29" s="30">
        <v>0</v>
      </c>
      <c r="S29" s="30">
        <v>0</v>
      </c>
      <c r="T29" s="618">
        <v>1</v>
      </c>
      <c r="U29" s="31">
        <v>0</v>
      </c>
      <c r="V29" s="25">
        <f t="shared" si="5"/>
        <v>3</v>
      </c>
      <c r="W29" s="222"/>
      <c r="X29" s="225">
        <f t="shared" si="18"/>
        <v>0</v>
      </c>
      <c r="Y29" s="198">
        <f t="shared" si="19"/>
        <v>0</v>
      </c>
      <c r="Z29" s="22">
        <f t="shared" si="17"/>
        <v>0</v>
      </c>
      <c r="AA29" s="198">
        <f t="shared" si="20"/>
        <v>0</v>
      </c>
      <c r="AB29" s="22">
        <f t="shared" si="0"/>
        <v>2</v>
      </c>
      <c r="AC29" s="198">
        <f t="shared" si="21"/>
        <v>2.8169014084507043E-2</v>
      </c>
      <c r="AD29" s="22">
        <f t="shared" si="1"/>
        <v>0</v>
      </c>
      <c r="AE29" s="198">
        <f t="shared" si="22"/>
        <v>0</v>
      </c>
      <c r="AF29" s="22">
        <f t="shared" si="2"/>
        <v>0</v>
      </c>
      <c r="AG29" s="198">
        <f t="shared" si="23"/>
        <v>0</v>
      </c>
      <c r="AH29" s="426">
        <f t="shared" si="3"/>
        <v>1</v>
      </c>
      <c r="AI29" s="427">
        <f t="shared" si="24"/>
        <v>2.2222222222222223E-2</v>
      </c>
      <c r="AJ29" s="22">
        <f t="shared" si="12"/>
        <v>0</v>
      </c>
      <c r="AK29" s="198">
        <f t="shared" si="25"/>
        <v>0</v>
      </c>
      <c r="AL29" s="226">
        <f t="shared" si="14"/>
        <v>3.0503912363067291</v>
      </c>
    </row>
    <row r="30" spans="1:38" s="139" customFormat="1" ht="15" customHeight="1" x14ac:dyDescent="0.25">
      <c r="A30" s="648"/>
      <c r="B30" s="693"/>
      <c r="C30" s="665"/>
      <c r="D30" s="652" t="s">
        <v>65</v>
      </c>
      <c r="E30" s="192" t="s">
        <v>91</v>
      </c>
      <c r="F30" s="177">
        <v>0</v>
      </c>
      <c r="G30" s="175">
        <v>2</v>
      </c>
      <c r="H30" s="175">
        <v>0</v>
      </c>
      <c r="I30" s="176">
        <v>0</v>
      </c>
      <c r="J30" s="176">
        <v>0</v>
      </c>
      <c r="K30" s="610">
        <v>1</v>
      </c>
      <c r="L30" s="176">
        <v>0</v>
      </c>
      <c r="M30" s="175">
        <f t="shared" si="4"/>
        <v>3</v>
      </c>
      <c r="N30" s="180"/>
      <c r="O30" s="174">
        <v>20</v>
      </c>
      <c r="P30" s="174">
        <v>8</v>
      </c>
      <c r="Q30" s="174">
        <v>21</v>
      </c>
      <c r="R30" s="174">
        <v>12</v>
      </c>
      <c r="S30" s="174">
        <v>6</v>
      </c>
      <c r="T30" s="613">
        <v>17</v>
      </c>
      <c r="U30" s="174">
        <v>6</v>
      </c>
      <c r="V30" s="25">
        <f t="shared" si="5"/>
        <v>90</v>
      </c>
      <c r="W30" s="222"/>
      <c r="X30" s="225">
        <f t="shared" si="18"/>
        <v>20</v>
      </c>
      <c r="Y30" s="198">
        <f t="shared" si="19"/>
        <v>0.51282051282051277</v>
      </c>
      <c r="Z30" s="22">
        <f t="shared" si="17"/>
        <v>10</v>
      </c>
      <c r="AA30" s="198">
        <f t="shared" si="20"/>
        <v>0.52631578947368418</v>
      </c>
      <c r="AB30" s="22">
        <f t="shared" si="0"/>
        <v>21</v>
      </c>
      <c r="AC30" s="198">
        <f t="shared" si="21"/>
        <v>0.29577464788732394</v>
      </c>
      <c r="AD30" s="22">
        <f t="shared" si="1"/>
        <v>12</v>
      </c>
      <c r="AE30" s="198">
        <f t="shared" si="22"/>
        <v>0.63157894736842102</v>
      </c>
      <c r="AF30" s="22">
        <f t="shared" si="2"/>
        <v>6</v>
      </c>
      <c r="AG30" s="198">
        <f t="shared" si="23"/>
        <v>0.54545454545454541</v>
      </c>
      <c r="AH30" s="426">
        <f t="shared" si="3"/>
        <v>18</v>
      </c>
      <c r="AI30" s="427">
        <f t="shared" si="24"/>
        <v>0.4</v>
      </c>
      <c r="AJ30" s="22">
        <f t="shared" si="12"/>
        <v>6</v>
      </c>
      <c r="AK30" s="198">
        <f t="shared" si="25"/>
        <v>0.35294117647058826</v>
      </c>
      <c r="AL30" s="226">
        <f t="shared" si="14"/>
        <v>95.911944443004501</v>
      </c>
    </row>
    <row r="31" spans="1:38" s="139" customFormat="1" ht="15" customHeight="1" x14ac:dyDescent="0.25">
      <c r="A31" s="648"/>
      <c r="B31" s="693"/>
      <c r="C31" s="665"/>
      <c r="D31" s="652"/>
      <c r="E31" s="192" t="s">
        <v>93</v>
      </c>
      <c r="F31" s="177">
        <v>0</v>
      </c>
      <c r="G31" s="175">
        <v>0</v>
      </c>
      <c r="H31" s="175">
        <v>0</v>
      </c>
      <c r="I31" s="176">
        <v>0</v>
      </c>
      <c r="J31" s="176">
        <v>0</v>
      </c>
      <c r="K31" s="610">
        <v>0</v>
      </c>
      <c r="L31" s="176">
        <v>0</v>
      </c>
      <c r="M31" s="175">
        <f t="shared" si="4"/>
        <v>0</v>
      </c>
      <c r="N31" s="180"/>
      <c r="O31" s="174">
        <v>2</v>
      </c>
      <c r="P31" s="174">
        <v>1</v>
      </c>
      <c r="Q31" s="174">
        <v>3</v>
      </c>
      <c r="R31" s="174">
        <v>0</v>
      </c>
      <c r="S31" s="174">
        <v>0</v>
      </c>
      <c r="T31" s="613">
        <v>1</v>
      </c>
      <c r="U31" s="174">
        <v>2</v>
      </c>
      <c r="V31" s="25">
        <f t="shared" si="5"/>
        <v>9</v>
      </c>
      <c r="W31" s="222"/>
      <c r="X31" s="225">
        <f t="shared" si="18"/>
        <v>2</v>
      </c>
      <c r="Y31" s="198">
        <f t="shared" si="19"/>
        <v>5.128205128205128E-2</v>
      </c>
      <c r="Z31" s="22">
        <f t="shared" si="17"/>
        <v>1</v>
      </c>
      <c r="AA31" s="198">
        <f t="shared" si="20"/>
        <v>5.2631578947368418E-2</v>
      </c>
      <c r="AB31" s="22">
        <f t="shared" si="0"/>
        <v>3</v>
      </c>
      <c r="AC31" s="198">
        <f t="shared" si="21"/>
        <v>4.2253521126760563E-2</v>
      </c>
      <c r="AD31" s="22">
        <f t="shared" si="1"/>
        <v>0</v>
      </c>
      <c r="AE31" s="198">
        <f t="shared" si="22"/>
        <v>0</v>
      </c>
      <c r="AF31" s="22">
        <f t="shared" si="2"/>
        <v>0</v>
      </c>
      <c r="AG31" s="198">
        <f t="shared" si="23"/>
        <v>0</v>
      </c>
      <c r="AH31" s="426">
        <f t="shared" si="3"/>
        <v>1</v>
      </c>
      <c r="AI31" s="427">
        <f t="shared" si="24"/>
        <v>2.2222222222222223E-2</v>
      </c>
      <c r="AJ31" s="22">
        <f t="shared" si="12"/>
        <v>2</v>
      </c>
      <c r="AK31" s="198">
        <f t="shared" si="25"/>
        <v>0.11764705882352941</v>
      </c>
      <c r="AL31" s="226">
        <f t="shared" si="14"/>
        <v>9.1683893735784032</v>
      </c>
    </row>
    <row r="32" spans="1:38" s="139" customFormat="1" ht="15" customHeight="1" x14ac:dyDescent="0.25">
      <c r="A32" s="648"/>
      <c r="B32" s="693"/>
      <c r="C32" s="665"/>
      <c r="D32" s="652"/>
      <c r="E32" s="192" t="s">
        <v>92</v>
      </c>
      <c r="F32" s="175">
        <v>0</v>
      </c>
      <c r="G32" s="175">
        <v>1</v>
      </c>
      <c r="H32" s="175">
        <v>1</v>
      </c>
      <c r="I32" s="175">
        <v>0</v>
      </c>
      <c r="J32" s="175">
        <v>0</v>
      </c>
      <c r="K32" s="606">
        <v>0</v>
      </c>
      <c r="L32" s="175">
        <v>0</v>
      </c>
      <c r="M32" s="175">
        <f t="shared" si="4"/>
        <v>2</v>
      </c>
      <c r="N32" s="180"/>
      <c r="O32" s="174">
        <v>3</v>
      </c>
      <c r="P32" s="174">
        <v>1</v>
      </c>
      <c r="Q32" s="174">
        <v>6</v>
      </c>
      <c r="R32" s="174">
        <v>0</v>
      </c>
      <c r="S32" s="174">
        <v>1</v>
      </c>
      <c r="T32" s="613">
        <v>3</v>
      </c>
      <c r="U32" s="174">
        <v>0</v>
      </c>
      <c r="V32" s="25">
        <f t="shared" si="5"/>
        <v>14</v>
      </c>
      <c r="W32" s="222"/>
      <c r="X32" s="225">
        <f t="shared" si="18"/>
        <v>3</v>
      </c>
      <c r="Y32" s="198">
        <f t="shared" si="19"/>
        <v>7.6923076923076927E-2</v>
      </c>
      <c r="Z32" s="22">
        <f t="shared" si="17"/>
        <v>2</v>
      </c>
      <c r="AA32" s="198">
        <f t="shared" si="20"/>
        <v>0.10526315789473684</v>
      </c>
      <c r="AB32" s="22">
        <f t="shared" si="0"/>
        <v>7</v>
      </c>
      <c r="AC32" s="198">
        <f t="shared" si="21"/>
        <v>9.8591549295774641E-2</v>
      </c>
      <c r="AD32" s="22">
        <f t="shared" si="1"/>
        <v>0</v>
      </c>
      <c r="AE32" s="198">
        <f t="shared" si="22"/>
        <v>0</v>
      </c>
      <c r="AF32" s="22">
        <f t="shared" si="2"/>
        <v>1</v>
      </c>
      <c r="AG32" s="198">
        <f t="shared" si="23"/>
        <v>9.0909090909090912E-2</v>
      </c>
      <c r="AH32" s="426">
        <f t="shared" si="3"/>
        <v>3</v>
      </c>
      <c r="AI32" s="427">
        <f t="shared" si="24"/>
        <v>6.6666666666666666E-2</v>
      </c>
      <c r="AJ32" s="22">
        <f t="shared" si="12"/>
        <v>0</v>
      </c>
      <c r="AK32" s="198">
        <f t="shared" si="25"/>
        <v>0</v>
      </c>
      <c r="AL32" s="226">
        <f t="shared" si="14"/>
        <v>16.438353541689345</v>
      </c>
    </row>
    <row r="33" spans="1:38" s="139" customFormat="1" ht="15" customHeight="1" x14ac:dyDescent="0.25">
      <c r="A33" s="648"/>
      <c r="B33" s="693"/>
      <c r="C33" s="665"/>
      <c r="D33" s="652"/>
      <c r="E33" s="192" t="s">
        <v>90</v>
      </c>
      <c r="F33" s="175">
        <v>0</v>
      </c>
      <c r="G33" s="175">
        <v>0</v>
      </c>
      <c r="H33" s="175">
        <v>0</v>
      </c>
      <c r="I33" s="175">
        <v>0</v>
      </c>
      <c r="J33" s="175">
        <v>0</v>
      </c>
      <c r="K33" s="606">
        <v>0</v>
      </c>
      <c r="L33" s="175">
        <v>0</v>
      </c>
      <c r="M33" s="175">
        <f t="shared" si="4"/>
        <v>0</v>
      </c>
      <c r="N33" s="180"/>
      <c r="O33" s="174">
        <v>14</v>
      </c>
      <c r="P33" s="174">
        <v>4</v>
      </c>
      <c r="Q33" s="174">
        <v>37</v>
      </c>
      <c r="R33" s="174">
        <v>7</v>
      </c>
      <c r="S33" s="174">
        <v>3</v>
      </c>
      <c r="T33" s="613">
        <v>22</v>
      </c>
      <c r="U33" s="174">
        <v>9</v>
      </c>
      <c r="V33" s="25">
        <f t="shared" si="5"/>
        <v>96</v>
      </c>
      <c r="W33" s="222"/>
      <c r="X33" s="225">
        <f t="shared" si="18"/>
        <v>14</v>
      </c>
      <c r="Y33" s="198">
        <f t="shared" si="19"/>
        <v>0.35897435897435898</v>
      </c>
      <c r="Z33" s="22">
        <f t="shared" si="17"/>
        <v>4</v>
      </c>
      <c r="AA33" s="198">
        <f t="shared" si="20"/>
        <v>0.21052631578947367</v>
      </c>
      <c r="AB33" s="22">
        <f t="shared" si="0"/>
        <v>37</v>
      </c>
      <c r="AC33" s="198">
        <f t="shared" si="21"/>
        <v>0.52112676056338025</v>
      </c>
      <c r="AD33" s="22">
        <f t="shared" si="1"/>
        <v>7</v>
      </c>
      <c r="AE33" s="198">
        <f t="shared" si="22"/>
        <v>0.36842105263157893</v>
      </c>
      <c r="AF33" s="22">
        <f t="shared" si="2"/>
        <v>3</v>
      </c>
      <c r="AG33" s="198">
        <f t="shared" si="23"/>
        <v>0.27272727272727271</v>
      </c>
      <c r="AH33" s="426">
        <f t="shared" si="3"/>
        <v>22</v>
      </c>
      <c r="AI33" s="427">
        <f t="shared" si="24"/>
        <v>0.48888888888888887</v>
      </c>
      <c r="AJ33" s="22">
        <f t="shared" si="12"/>
        <v>9</v>
      </c>
      <c r="AK33" s="198">
        <f t="shared" si="25"/>
        <v>0.52941176470588236</v>
      </c>
      <c r="AL33" s="226">
        <f t="shared" si="14"/>
        <v>98.220664649574957</v>
      </c>
    </row>
    <row r="34" spans="1:38" s="139" customFormat="1" ht="15" customHeight="1" x14ac:dyDescent="0.25">
      <c r="A34" s="648"/>
      <c r="B34" s="693"/>
      <c r="C34" s="665"/>
      <c r="D34" s="652"/>
      <c r="E34" s="192" t="s">
        <v>94</v>
      </c>
      <c r="F34" s="175">
        <v>0</v>
      </c>
      <c r="G34" s="175">
        <v>0</v>
      </c>
      <c r="H34" s="175">
        <v>0</v>
      </c>
      <c r="I34" s="175">
        <v>0</v>
      </c>
      <c r="J34" s="175">
        <v>0</v>
      </c>
      <c r="K34" s="606">
        <v>0</v>
      </c>
      <c r="L34" s="175">
        <v>0</v>
      </c>
      <c r="M34" s="175">
        <f t="shared" si="4"/>
        <v>0</v>
      </c>
      <c r="N34" s="180"/>
      <c r="O34" s="174">
        <v>0</v>
      </c>
      <c r="P34" s="174">
        <v>2</v>
      </c>
      <c r="Q34" s="174">
        <v>3</v>
      </c>
      <c r="R34" s="174">
        <v>0</v>
      </c>
      <c r="S34" s="174">
        <v>1</v>
      </c>
      <c r="T34" s="613">
        <v>1</v>
      </c>
      <c r="U34" s="174">
        <v>0</v>
      </c>
      <c r="V34" s="25">
        <f t="shared" si="5"/>
        <v>7</v>
      </c>
      <c r="W34" s="222"/>
      <c r="X34" s="225">
        <f t="shared" si="18"/>
        <v>0</v>
      </c>
      <c r="Y34" s="198">
        <f t="shared" si="19"/>
        <v>0</v>
      </c>
      <c r="Z34" s="22">
        <f t="shared" si="17"/>
        <v>2</v>
      </c>
      <c r="AA34" s="198">
        <f t="shared" si="20"/>
        <v>0.10526315789473684</v>
      </c>
      <c r="AB34" s="22">
        <f t="shared" si="0"/>
        <v>3</v>
      </c>
      <c r="AC34" s="198">
        <f t="shared" si="21"/>
        <v>4.2253521126760563E-2</v>
      </c>
      <c r="AD34" s="22">
        <f t="shared" si="1"/>
        <v>0</v>
      </c>
      <c r="AE34" s="198">
        <f t="shared" si="22"/>
        <v>0</v>
      </c>
      <c r="AF34" s="22">
        <f t="shared" si="2"/>
        <v>1</v>
      </c>
      <c r="AG34" s="198">
        <f t="shared" si="23"/>
        <v>9.0909090909090912E-2</v>
      </c>
      <c r="AH34" s="426">
        <f t="shared" si="3"/>
        <v>1</v>
      </c>
      <c r="AI34" s="427">
        <f t="shared" si="24"/>
        <v>2.2222222222222223E-2</v>
      </c>
      <c r="AJ34" s="22">
        <f t="shared" si="12"/>
        <v>0</v>
      </c>
      <c r="AK34" s="198">
        <f t="shared" si="25"/>
        <v>0</v>
      </c>
      <c r="AL34" s="226">
        <f t="shared" si="14"/>
        <v>7.2606479921528102</v>
      </c>
    </row>
    <row r="35" spans="1:38" s="139" customFormat="1" ht="15" customHeight="1" x14ac:dyDescent="0.25">
      <c r="A35" s="648"/>
      <c r="B35" s="693"/>
      <c r="C35" s="665"/>
      <c r="D35" s="652" t="s">
        <v>66</v>
      </c>
      <c r="E35" s="192" t="s">
        <v>91</v>
      </c>
      <c r="F35" s="175">
        <v>0</v>
      </c>
      <c r="G35" s="175">
        <v>3</v>
      </c>
      <c r="H35" s="175">
        <v>1</v>
      </c>
      <c r="I35" s="175">
        <v>0</v>
      </c>
      <c r="J35" s="175">
        <v>0</v>
      </c>
      <c r="K35" s="606">
        <v>1</v>
      </c>
      <c r="L35" s="175">
        <v>0</v>
      </c>
      <c r="M35" s="175">
        <f t="shared" si="4"/>
        <v>5</v>
      </c>
      <c r="N35" s="180"/>
      <c r="O35" s="174">
        <v>20</v>
      </c>
      <c r="P35" s="174">
        <v>10</v>
      </c>
      <c r="Q35" s="174">
        <v>28</v>
      </c>
      <c r="R35" s="174">
        <v>10</v>
      </c>
      <c r="S35" s="174">
        <v>7</v>
      </c>
      <c r="T35" s="613">
        <v>19</v>
      </c>
      <c r="U35" s="174">
        <v>9</v>
      </c>
      <c r="V35" s="25">
        <f t="shared" si="5"/>
        <v>103</v>
      </c>
      <c r="W35" s="222"/>
      <c r="X35" s="225">
        <f t="shared" si="18"/>
        <v>20</v>
      </c>
      <c r="Y35" s="198">
        <f t="shared" si="19"/>
        <v>0.51282051282051277</v>
      </c>
      <c r="Z35" s="22">
        <f t="shared" ref="Z35:Z66" si="26">+G35+P35</f>
        <v>13</v>
      </c>
      <c r="AA35" s="198">
        <f t="shared" si="20"/>
        <v>0.68421052631578949</v>
      </c>
      <c r="AB35" s="22">
        <f t="shared" ref="AB35:AB66" si="27">+H35+Q35</f>
        <v>29</v>
      </c>
      <c r="AC35" s="198">
        <f t="shared" si="21"/>
        <v>0.40845070422535212</v>
      </c>
      <c r="AD35" s="22">
        <f t="shared" ref="AD35:AD66" si="28">+I35+R35</f>
        <v>10</v>
      </c>
      <c r="AE35" s="198">
        <f t="shared" si="22"/>
        <v>0.52631578947368418</v>
      </c>
      <c r="AF35" s="22">
        <f t="shared" ref="AF35:AF66" si="29">+J35+S35</f>
        <v>7</v>
      </c>
      <c r="AG35" s="198">
        <f t="shared" si="23"/>
        <v>0.63636363636363635</v>
      </c>
      <c r="AH35" s="426">
        <f t="shared" ref="AH35:AH62" si="30">+K35+T35</f>
        <v>20</v>
      </c>
      <c r="AI35" s="427">
        <f t="shared" si="24"/>
        <v>0.44444444444444442</v>
      </c>
      <c r="AJ35" s="22">
        <f t="shared" si="12"/>
        <v>9</v>
      </c>
      <c r="AK35" s="198">
        <f t="shared" si="25"/>
        <v>0.52941176470588236</v>
      </c>
      <c r="AL35" s="226">
        <f t="shared" si="14"/>
        <v>111.21260561364342</v>
      </c>
    </row>
    <row r="36" spans="1:38" s="139" customFormat="1" ht="15" customHeight="1" x14ac:dyDescent="0.25">
      <c r="A36" s="648"/>
      <c r="B36" s="693"/>
      <c r="C36" s="665"/>
      <c r="D36" s="652"/>
      <c r="E36" s="192" t="s">
        <v>93</v>
      </c>
      <c r="F36" s="175">
        <v>0</v>
      </c>
      <c r="G36" s="175">
        <v>0</v>
      </c>
      <c r="H36" s="175">
        <v>0</v>
      </c>
      <c r="I36" s="175">
        <v>0</v>
      </c>
      <c r="J36" s="175">
        <v>0</v>
      </c>
      <c r="K36" s="606">
        <v>0</v>
      </c>
      <c r="L36" s="175">
        <v>0</v>
      </c>
      <c r="M36" s="175">
        <f t="shared" si="4"/>
        <v>0</v>
      </c>
      <c r="N36" s="180"/>
      <c r="O36" s="174">
        <v>5</v>
      </c>
      <c r="P36" s="174">
        <v>3</v>
      </c>
      <c r="Q36" s="174">
        <v>4</v>
      </c>
      <c r="R36" s="174">
        <v>1</v>
      </c>
      <c r="S36" s="182">
        <v>0</v>
      </c>
      <c r="T36" s="613">
        <v>6</v>
      </c>
      <c r="U36" s="182">
        <v>0</v>
      </c>
      <c r="V36" s="25">
        <f t="shared" si="5"/>
        <v>19</v>
      </c>
      <c r="W36" s="222"/>
      <c r="X36" s="225">
        <f t="shared" si="18"/>
        <v>5</v>
      </c>
      <c r="Y36" s="198">
        <f t="shared" si="19"/>
        <v>0.12820512820512819</v>
      </c>
      <c r="Z36" s="22">
        <f t="shared" si="26"/>
        <v>3</v>
      </c>
      <c r="AA36" s="198">
        <f t="shared" si="20"/>
        <v>0.15789473684210525</v>
      </c>
      <c r="AB36" s="22">
        <f t="shared" si="27"/>
        <v>4</v>
      </c>
      <c r="AC36" s="198">
        <f t="shared" si="21"/>
        <v>5.6338028169014086E-2</v>
      </c>
      <c r="AD36" s="22">
        <f t="shared" si="28"/>
        <v>1</v>
      </c>
      <c r="AE36" s="198">
        <f t="shared" si="22"/>
        <v>5.2631578947368418E-2</v>
      </c>
      <c r="AF36" s="22">
        <f t="shared" si="29"/>
        <v>0</v>
      </c>
      <c r="AG36" s="198">
        <f t="shared" si="23"/>
        <v>0</v>
      </c>
      <c r="AH36" s="426">
        <f t="shared" si="30"/>
        <v>6</v>
      </c>
      <c r="AI36" s="427">
        <f t="shared" si="24"/>
        <v>0.13333333333333333</v>
      </c>
      <c r="AJ36" s="22">
        <f t="shared" si="12"/>
        <v>0</v>
      </c>
      <c r="AK36" s="198">
        <f t="shared" si="25"/>
        <v>0</v>
      </c>
      <c r="AL36" s="226">
        <f t="shared" si="14"/>
        <v>19.528402805496945</v>
      </c>
    </row>
    <row r="37" spans="1:38" s="139" customFormat="1" ht="15" customHeight="1" x14ac:dyDescent="0.25">
      <c r="A37" s="648"/>
      <c r="B37" s="693"/>
      <c r="C37" s="665"/>
      <c r="D37" s="652"/>
      <c r="E37" s="192" t="s">
        <v>92</v>
      </c>
      <c r="F37" s="175">
        <v>0</v>
      </c>
      <c r="G37" s="175">
        <v>0</v>
      </c>
      <c r="H37" s="175">
        <v>0</v>
      </c>
      <c r="I37" s="175">
        <v>0</v>
      </c>
      <c r="J37" s="175">
        <v>0</v>
      </c>
      <c r="K37" s="606">
        <v>0</v>
      </c>
      <c r="L37" s="175">
        <v>0</v>
      </c>
      <c r="M37" s="175">
        <f t="shared" si="4"/>
        <v>0</v>
      </c>
      <c r="N37" s="180"/>
      <c r="O37" s="174">
        <v>4</v>
      </c>
      <c r="P37" s="174">
        <v>1</v>
      </c>
      <c r="Q37" s="174">
        <v>7</v>
      </c>
      <c r="R37" s="174">
        <v>2</v>
      </c>
      <c r="S37" s="174">
        <v>2</v>
      </c>
      <c r="T37" s="613">
        <v>6</v>
      </c>
      <c r="U37" s="174">
        <v>2</v>
      </c>
      <c r="V37" s="25">
        <f t="shared" si="5"/>
        <v>24</v>
      </c>
      <c r="W37" s="222"/>
      <c r="X37" s="225">
        <f t="shared" si="18"/>
        <v>4</v>
      </c>
      <c r="Y37" s="198">
        <f t="shared" si="19"/>
        <v>0.10256410256410256</v>
      </c>
      <c r="Z37" s="22">
        <f t="shared" si="26"/>
        <v>1</v>
      </c>
      <c r="AA37" s="198">
        <f t="shared" si="20"/>
        <v>5.2631578947368418E-2</v>
      </c>
      <c r="AB37" s="22">
        <f t="shared" si="27"/>
        <v>7</v>
      </c>
      <c r="AC37" s="198">
        <f t="shared" si="21"/>
        <v>9.8591549295774641E-2</v>
      </c>
      <c r="AD37" s="22">
        <f t="shared" si="28"/>
        <v>2</v>
      </c>
      <c r="AE37" s="198">
        <f t="shared" si="22"/>
        <v>0.10526315789473684</v>
      </c>
      <c r="AF37" s="22">
        <f t="shared" si="29"/>
        <v>2</v>
      </c>
      <c r="AG37" s="198">
        <f t="shared" si="23"/>
        <v>0.18181818181818182</v>
      </c>
      <c r="AH37" s="426">
        <f t="shared" si="30"/>
        <v>6</v>
      </c>
      <c r="AI37" s="427">
        <f t="shared" si="24"/>
        <v>0.13333333333333333</v>
      </c>
      <c r="AJ37" s="22">
        <f t="shared" si="12"/>
        <v>2</v>
      </c>
      <c r="AK37" s="198">
        <f t="shared" si="25"/>
        <v>0.11764705882352941</v>
      </c>
      <c r="AL37" s="226">
        <f t="shared" si="14"/>
        <v>24.674201903853497</v>
      </c>
    </row>
    <row r="38" spans="1:38" s="139" customFormat="1" ht="15" customHeight="1" x14ac:dyDescent="0.25">
      <c r="A38" s="648"/>
      <c r="B38" s="693"/>
      <c r="C38" s="665"/>
      <c r="D38" s="652"/>
      <c r="E38" s="192" t="s">
        <v>90</v>
      </c>
      <c r="F38" s="175">
        <v>0</v>
      </c>
      <c r="G38" s="175">
        <v>0</v>
      </c>
      <c r="H38" s="175">
        <v>0</v>
      </c>
      <c r="I38" s="175">
        <v>0</v>
      </c>
      <c r="J38" s="175">
        <v>0</v>
      </c>
      <c r="K38" s="606">
        <v>0</v>
      </c>
      <c r="L38" s="175">
        <v>0</v>
      </c>
      <c r="M38" s="175">
        <f t="shared" si="4"/>
        <v>0</v>
      </c>
      <c r="N38" s="180"/>
      <c r="O38" s="174">
        <v>10</v>
      </c>
      <c r="P38" s="174">
        <v>2</v>
      </c>
      <c r="Q38" s="174">
        <v>29</v>
      </c>
      <c r="R38" s="174">
        <v>6</v>
      </c>
      <c r="S38" s="174">
        <v>1</v>
      </c>
      <c r="T38" s="613">
        <v>12</v>
      </c>
      <c r="U38" s="174">
        <v>6</v>
      </c>
      <c r="V38" s="25">
        <f t="shared" si="5"/>
        <v>66</v>
      </c>
      <c r="W38" s="222"/>
      <c r="X38" s="225">
        <f t="shared" si="18"/>
        <v>10</v>
      </c>
      <c r="Y38" s="198">
        <f t="shared" si="19"/>
        <v>0.25641025641025639</v>
      </c>
      <c r="Z38" s="22">
        <f t="shared" si="26"/>
        <v>2</v>
      </c>
      <c r="AA38" s="198">
        <f t="shared" si="20"/>
        <v>0.10526315789473684</v>
      </c>
      <c r="AB38" s="22">
        <f t="shared" si="27"/>
        <v>29</v>
      </c>
      <c r="AC38" s="198">
        <f t="shared" si="21"/>
        <v>0.40845070422535212</v>
      </c>
      <c r="AD38" s="22">
        <f t="shared" si="28"/>
        <v>6</v>
      </c>
      <c r="AE38" s="198">
        <f t="shared" si="22"/>
        <v>0.31578947368421051</v>
      </c>
      <c r="AF38" s="22">
        <f t="shared" si="29"/>
        <v>1</v>
      </c>
      <c r="AG38" s="198">
        <f t="shared" si="23"/>
        <v>9.0909090909090912E-2</v>
      </c>
      <c r="AH38" s="426">
        <f t="shared" si="30"/>
        <v>12</v>
      </c>
      <c r="AI38" s="427">
        <f t="shared" si="24"/>
        <v>0.26666666666666666</v>
      </c>
      <c r="AJ38" s="22">
        <f t="shared" si="12"/>
        <v>6</v>
      </c>
      <c r="AK38" s="198">
        <f t="shared" si="25"/>
        <v>0.35294117647058826</v>
      </c>
      <c r="AL38" s="226">
        <f t="shared" si="14"/>
        <v>67.443489349790312</v>
      </c>
    </row>
    <row r="39" spans="1:38" s="139" customFormat="1" ht="15" customHeight="1" thickBot="1" x14ac:dyDescent="0.3">
      <c r="A39" s="648"/>
      <c r="B39" s="693"/>
      <c r="C39" s="665"/>
      <c r="D39" s="653"/>
      <c r="E39" s="271" t="s">
        <v>94</v>
      </c>
      <c r="F39" s="273">
        <v>0</v>
      </c>
      <c r="G39" s="273">
        <v>0</v>
      </c>
      <c r="H39" s="273">
        <v>0</v>
      </c>
      <c r="I39" s="273">
        <v>0</v>
      </c>
      <c r="J39" s="273">
        <v>0</v>
      </c>
      <c r="K39" s="611">
        <v>0</v>
      </c>
      <c r="L39" s="273">
        <v>0</v>
      </c>
      <c r="M39" s="273">
        <f t="shared" si="4"/>
        <v>0</v>
      </c>
      <c r="N39" s="274"/>
      <c r="O39" s="272">
        <v>0</v>
      </c>
      <c r="P39" s="272">
        <v>0</v>
      </c>
      <c r="Q39" s="275">
        <v>2</v>
      </c>
      <c r="R39" s="272">
        <v>0</v>
      </c>
      <c r="S39" s="275">
        <v>1</v>
      </c>
      <c r="T39" s="619">
        <v>1</v>
      </c>
      <c r="U39" s="282">
        <v>0</v>
      </c>
      <c r="V39" s="276">
        <f t="shared" si="5"/>
        <v>4</v>
      </c>
      <c r="W39" s="277"/>
      <c r="X39" s="227">
        <f t="shared" si="18"/>
        <v>0</v>
      </c>
      <c r="Y39" s="228">
        <f t="shared" si="19"/>
        <v>0</v>
      </c>
      <c r="Z39" s="229">
        <f t="shared" si="26"/>
        <v>0</v>
      </c>
      <c r="AA39" s="228">
        <f t="shared" si="20"/>
        <v>0</v>
      </c>
      <c r="AB39" s="229">
        <f t="shared" si="27"/>
        <v>2</v>
      </c>
      <c r="AC39" s="228">
        <f t="shared" ref="AC39" si="31">+AB39/$AB$13</f>
        <v>2.8169014084507043E-2</v>
      </c>
      <c r="AD39" s="229">
        <f t="shared" si="28"/>
        <v>0</v>
      </c>
      <c r="AE39" s="198">
        <f t="shared" si="22"/>
        <v>0</v>
      </c>
      <c r="AF39" s="229">
        <f t="shared" si="29"/>
        <v>1</v>
      </c>
      <c r="AG39" s="198">
        <f t="shared" si="23"/>
        <v>9.0909090909090912E-2</v>
      </c>
      <c r="AH39" s="432">
        <f t="shared" si="30"/>
        <v>1</v>
      </c>
      <c r="AI39" s="427">
        <f t="shared" si="24"/>
        <v>2.2222222222222223E-2</v>
      </c>
      <c r="AJ39" s="283">
        <f>+L39+U39</f>
        <v>0</v>
      </c>
      <c r="AK39" s="198">
        <f>+AJ39/$AJ$13</f>
        <v>0</v>
      </c>
      <c r="AL39" s="230">
        <f t="shared" si="14"/>
        <v>4.14130032721582</v>
      </c>
    </row>
    <row r="40" spans="1:38" s="139" customFormat="1" ht="15" customHeight="1" x14ac:dyDescent="0.25">
      <c r="A40" s="648"/>
      <c r="B40" s="706" t="s">
        <v>203</v>
      </c>
      <c r="C40" s="626"/>
      <c r="D40" s="704" t="s">
        <v>67</v>
      </c>
      <c r="E40" s="248" t="s">
        <v>91</v>
      </c>
      <c r="F40" s="252">
        <v>2</v>
      </c>
      <c r="G40" s="252">
        <v>4</v>
      </c>
      <c r="H40" s="252">
        <v>5</v>
      </c>
      <c r="I40" s="249">
        <v>0</v>
      </c>
      <c r="J40" s="280">
        <v>0</v>
      </c>
      <c r="K40" s="612">
        <v>2</v>
      </c>
      <c r="L40" s="252">
        <v>2</v>
      </c>
      <c r="M40" s="250">
        <f>+SUM(F40:L40)</f>
        <v>15</v>
      </c>
      <c r="N40" s="251"/>
      <c r="O40" s="252">
        <v>37</v>
      </c>
      <c r="P40" s="252">
        <v>29</v>
      </c>
      <c r="Q40" s="252">
        <v>111</v>
      </c>
      <c r="R40" s="252">
        <v>22</v>
      </c>
      <c r="S40" s="252">
        <v>14</v>
      </c>
      <c r="T40" s="612">
        <v>39</v>
      </c>
      <c r="U40" s="252">
        <v>15</v>
      </c>
      <c r="V40" s="254">
        <f t="shared" si="5"/>
        <v>267</v>
      </c>
      <c r="W40" s="255"/>
      <c r="X40" s="256">
        <f>+F40+O40</f>
        <v>39</v>
      </c>
      <c r="Y40" s="257">
        <f>+X40/$AQ$3</f>
        <v>0.3577981651376147</v>
      </c>
      <c r="Z40" s="258">
        <f t="shared" si="26"/>
        <v>33</v>
      </c>
      <c r="AA40" s="257">
        <f>+Z40/$AQ$4</f>
        <v>0.31730769230769229</v>
      </c>
      <c r="AB40" s="258">
        <f t="shared" si="27"/>
        <v>116</v>
      </c>
      <c r="AC40" s="257">
        <f>+AB40/$AQ$5</f>
        <v>0.39590443686006827</v>
      </c>
      <c r="AD40" s="258">
        <f t="shared" si="28"/>
        <v>22</v>
      </c>
      <c r="AE40" s="257">
        <f t="shared" si="9"/>
        <v>0.27848101265822783</v>
      </c>
      <c r="AF40" s="258">
        <f>+K40+S40</f>
        <v>16</v>
      </c>
      <c r="AG40" s="257">
        <f t="shared" si="10"/>
        <v>0.27586206896551724</v>
      </c>
      <c r="AH40" s="433">
        <f>+L40+T40</f>
        <v>41</v>
      </c>
      <c r="AI40" s="434">
        <f t="shared" si="11"/>
        <v>0.25308641975308643</v>
      </c>
      <c r="AJ40" s="281">
        <f t="shared" ref="AJ40:AJ59" si="32">+L40+U40</f>
        <v>17</v>
      </c>
      <c r="AK40" s="257">
        <f t="shared" si="13"/>
        <v>0.23287671232876711</v>
      </c>
      <c r="AL40" s="259">
        <f t="shared" si="14"/>
        <v>285.8784397956822</v>
      </c>
    </row>
    <row r="41" spans="1:38" s="139" customFormat="1" ht="15" customHeight="1" x14ac:dyDescent="0.25">
      <c r="A41" s="648"/>
      <c r="B41" s="706"/>
      <c r="C41" s="626"/>
      <c r="D41" s="705"/>
      <c r="E41" s="166" t="s">
        <v>93</v>
      </c>
      <c r="F41" s="178">
        <v>0</v>
      </c>
      <c r="G41" s="178">
        <v>0</v>
      </c>
      <c r="H41" s="178">
        <v>0</v>
      </c>
      <c r="I41" s="178">
        <v>0</v>
      </c>
      <c r="J41" s="23">
        <v>0</v>
      </c>
      <c r="K41" s="606">
        <v>0</v>
      </c>
      <c r="L41" s="178">
        <v>0</v>
      </c>
      <c r="M41" s="175">
        <f>+SUM(F41:L41)</f>
        <v>0</v>
      </c>
      <c r="N41" s="180"/>
      <c r="O41" s="174">
        <v>1</v>
      </c>
      <c r="P41" s="174">
        <v>2</v>
      </c>
      <c r="Q41" s="174">
        <v>3</v>
      </c>
      <c r="R41" s="174">
        <v>1</v>
      </c>
      <c r="S41" s="182">
        <v>0</v>
      </c>
      <c r="T41" s="613">
        <v>0</v>
      </c>
      <c r="U41" s="174">
        <v>1</v>
      </c>
      <c r="V41" s="25">
        <f t="shared" si="5"/>
        <v>8</v>
      </c>
      <c r="W41" s="222"/>
      <c r="X41" s="225">
        <f>+F41+O41</f>
        <v>1</v>
      </c>
      <c r="Y41" s="198">
        <f>+X41/$AQ$3</f>
        <v>9.1743119266055051E-3</v>
      </c>
      <c r="Z41" s="22">
        <f t="shared" si="26"/>
        <v>2</v>
      </c>
      <c r="AA41" s="198">
        <f t="shared" si="16"/>
        <v>1.9230769230769232E-2</v>
      </c>
      <c r="AB41" s="22">
        <f t="shared" si="27"/>
        <v>3</v>
      </c>
      <c r="AC41" s="198">
        <f t="shared" si="8"/>
        <v>1.0238907849829351E-2</v>
      </c>
      <c r="AD41" s="22">
        <f t="shared" si="28"/>
        <v>1</v>
      </c>
      <c r="AE41" s="198">
        <f t="shared" si="9"/>
        <v>1.2658227848101266E-2</v>
      </c>
      <c r="AF41" s="22">
        <f>+K41+S41</f>
        <v>0</v>
      </c>
      <c r="AG41" s="198">
        <f t="shared" si="10"/>
        <v>0</v>
      </c>
      <c r="AH41" s="426">
        <f>+L41+T41</f>
        <v>0</v>
      </c>
      <c r="AI41" s="427">
        <f t="shared" si="11"/>
        <v>0</v>
      </c>
      <c r="AJ41" s="179">
        <f t="shared" si="32"/>
        <v>1</v>
      </c>
      <c r="AK41" s="198">
        <f t="shared" si="13"/>
        <v>1.3698630136986301E-2</v>
      </c>
      <c r="AL41" s="226">
        <f t="shared" si="14"/>
        <v>8.051302216855305</v>
      </c>
    </row>
    <row r="42" spans="1:38" s="139" customFormat="1" ht="15" customHeight="1" x14ac:dyDescent="0.25">
      <c r="A42" s="648"/>
      <c r="B42" s="706"/>
      <c r="C42" s="626"/>
      <c r="D42" s="705"/>
      <c r="E42" s="166" t="s">
        <v>92</v>
      </c>
      <c r="F42" s="174">
        <v>1</v>
      </c>
      <c r="G42" s="178">
        <v>0</v>
      </c>
      <c r="H42" s="174">
        <v>1</v>
      </c>
      <c r="I42" s="178">
        <v>0</v>
      </c>
      <c r="J42" s="23">
        <v>0</v>
      </c>
      <c r="K42" s="606">
        <v>0</v>
      </c>
      <c r="L42" s="178">
        <v>0</v>
      </c>
      <c r="M42" s="175">
        <f>+SUM(F42:L42)</f>
        <v>2</v>
      </c>
      <c r="N42" s="180"/>
      <c r="O42" s="174">
        <v>4</v>
      </c>
      <c r="P42" s="174">
        <v>2</v>
      </c>
      <c r="Q42" s="174">
        <v>10</v>
      </c>
      <c r="R42" s="182">
        <v>0</v>
      </c>
      <c r="S42" s="174">
        <v>1</v>
      </c>
      <c r="T42" s="613">
        <v>9</v>
      </c>
      <c r="U42" s="174">
        <v>0</v>
      </c>
      <c r="V42" s="25">
        <f t="shared" si="5"/>
        <v>26</v>
      </c>
      <c r="W42" s="222"/>
      <c r="X42" s="225">
        <f>+F42+O42</f>
        <v>5</v>
      </c>
      <c r="Y42" s="198">
        <f t="shared" si="7"/>
        <v>4.5871559633027525E-2</v>
      </c>
      <c r="Z42" s="22">
        <f t="shared" si="26"/>
        <v>2</v>
      </c>
      <c r="AA42" s="198">
        <f t="shared" si="16"/>
        <v>1.9230769230769232E-2</v>
      </c>
      <c r="AB42" s="22">
        <f t="shared" si="27"/>
        <v>11</v>
      </c>
      <c r="AC42" s="198">
        <f t="shared" si="8"/>
        <v>3.7542662116040959E-2</v>
      </c>
      <c r="AD42" s="22">
        <f t="shared" si="28"/>
        <v>0</v>
      </c>
      <c r="AE42" s="198">
        <f t="shared" si="9"/>
        <v>0</v>
      </c>
      <c r="AF42" s="22">
        <f>+K42+S42</f>
        <v>1</v>
      </c>
      <c r="AG42" s="198">
        <f t="shared" si="10"/>
        <v>1.7241379310344827E-2</v>
      </c>
      <c r="AH42" s="426">
        <f>+L42+T42</f>
        <v>9</v>
      </c>
      <c r="AI42" s="427">
        <f t="shared" si="11"/>
        <v>5.5555555555555552E-2</v>
      </c>
      <c r="AJ42" s="179">
        <f t="shared" si="32"/>
        <v>0</v>
      </c>
      <c r="AK42" s="198">
        <f t="shared" si="13"/>
        <v>0</v>
      </c>
      <c r="AL42" s="226">
        <f t="shared" si="14"/>
        <v>28.175441925845742</v>
      </c>
    </row>
    <row r="43" spans="1:38" s="139" customFormat="1" ht="15" customHeight="1" x14ac:dyDescent="0.25">
      <c r="A43" s="648"/>
      <c r="B43" s="706"/>
      <c r="C43" s="626"/>
      <c r="D43" s="705"/>
      <c r="E43" s="166" t="s">
        <v>90</v>
      </c>
      <c r="F43" s="174">
        <v>6</v>
      </c>
      <c r="G43" s="174">
        <v>4</v>
      </c>
      <c r="H43" s="174">
        <v>13</v>
      </c>
      <c r="I43" s="174">
        <v>1</v>
      </c>
      <c r="J43" s="23">
        <v>0</v>
      </c>
      <c r="K43" s="613">
        <v>4</v>
      </c>
      <c r="L43" s="174">
        <v>4</v>
      </c>
      <c r="M43" s="175">
        <f>+SUM(F43:L43)</f>
        <v>32</v>
      </c>
      <c r="N43" s="180"/>
      <c r="O43" s="174">
        <v>58</v>
      </c>
      <c r="P43" s="174">
        <v>63</v>
      </c>
      <c r="Q43" s="174">
        <v>150</v>
      </c>
      <c r="R43" s="174">
        <v>54</v>
      </c>
      <c r="S43" s="174">
        <v>43</v>
      </c>
      <c r="T43" s="613">
        <v>108</v>
      </c>
      <c r="U43" s="174">
        <v>51</v>
      </c>
      <c r="V43" s="25">
        <f t="shared" si="5"/>
        <v>527</v>
      </c>
      <c r="W43" s="222"/>
      <c r="X43" s="225">
        <f t="shared" si="18"/>
        <v>64</v>
      </c>
      <c r="Y43" s="198">
        <f t="shared" si="7"/>
        <v>0.58715596330275233</v>
      </c>
      <c r="Z43" s="22">
        <f t="shared" si="26"/>
        <v>67</v>
      </c>
      <c r="AA43" s="198">
        <f t="shared" si="16"/>
        <v>0.64423076923076927</v>
      </c>
      <c r="AB43" s="22">
        <f t="shared" si="27"/>
        <v>163</v>
      </c>
      <c r="AC43" s="198">
        <f t="shared" si="8"/>
        <v>0.55631399317406138</v>
      </c>
      <c r="AD43" s="22">
        <f t="shared" si="28"/>
        <v>55</v>
      </c>
      <c r="AE43" s="198">
        <f t="shared" si="9"/>
        <v>0.69620253164556967</v>
      </c>
      <c r="AF43" s="22">
        <f>+K43+S43</f>
        <v>47</v>
      </c>
      <c r="AG43" s="198">
        <f t="shared" si="10"/>
        <v>0.81034482758620685</v>
      </c>
      <c r="AH43" s="426">
        <f>+L43+T43</f>
        <v>112</v>
      </c>
      <c r="AI43" s="427">
        <f t="shared" si="11"/>
        <v>0.69135802469135799</v>
      </c>
      <c r="AJ43" s="179">
        <f t="shared" si="32"/>
        <v>55</v>
      </c>
      <c r="AK43" s="198">
        <f t="shared" si="13"/>
        <v>0.75342465753424659</v>
      </c>
      <c r="AL43" s="226">
        <f t="shared" si="14"/>
        <v>566.98560610963068</v>
      </c>
    </row>
    <row r="44" spans="1:38" s="139" customFormat="1" ht="15.75" customHeight="1" x14ac:dyDescent="0.25">
      <c r="A44" s="648"/>
      <c r="B44" s="706"/>
      <c r="C44" s="626"/>
      <c r="D44" s="705"/>
      <c r="E44" s="166" t="s">
        <v>94</v>
      </c>
      <c r="F44" s="175">
        <v>0</v>
      </c>
      <c r="G44" s="175">
        <v>0</v>
      </c>
      <c r="H44" s="175">
        <v>0</v>
      </c>
      <c r="I44" s="175">
        <v>0</v>
      </c>
      <c r="J44" s="175">
        <v>0</v>
      </c>
      <c r="K44" s="606">
        <v>0</v>
      </c>
      <c r="L44" s="175">
        <v>0</v>
      </c>
      <c r="M44" s="175">
        <f t="shared" si="4"/>
        <v>0</v>
      </c>
      <c r="N44" s="180"/>
      <c r="O44" s="178">
        <v>0</v>
      </c>
      <c r="P44" s="178">
        <v>0</v>
      </c>
      <c r="Q44" s="178">
        <v>0</v>
      </c>
      <c r="R44" s="174">
        <v>1</v>
      </c>
      <c r="S44" s="178">
        <v>0</v>
      </c>
      <c r="T44" s="606">
        <v>0</v>
      </c>
      <c r="U44" s="178">
        <v>0</v>
      </c>
      <c r="V44" s="25">
        <f t="shared" si="5"/>
        <v>1</v>
      </c>
      <c r="W44" s="222"/>
      <c r="X44" s="225">
        <f t="shared" si="18"/>
        <v>0</v>
      </c>
      <c r="Y44" s="198">
        <f t="shared" si="7"/>
        <v>0</v>
      </c>
      <c r="Z44" s="22">
        <f t="shared" si="26"/>
        <v>0</v>
      </c>
      <c r="AA44" s="198">
        <f t="shared" si="16"/>
        <v>0</v>
      </c>
      <c r="AB44" s="22">
        <f t="shared" si="27"/>
        <v>0</v>
      </c>
      <c r="AC44" s="198">
        <f t="shared" si="8"/>
        <v>0</v>
      </c>
      <c r="AD44" s="22">
        <f t="shared" si="28"/>
        <v>1</v>
      </c>
      <c r="AE44" s="198">
        <f t="shared" si="9"/>
        <v>1.2658227848101266E-2</v>
      </c>
      <c r="AF44" s="22">
        <f t="shared" si="29"/>
        <v>0</v>
      </c>
      <c r="AG44" s="198">
        <f t="shared" si="10"/>
        <v>0</v>
      </c>
      <c r="AH44" s="426">
        <f t="shared" si="30"/>
        <v>0</v>
      </c>
      <c r="AI44" s="427">
        <f t="shared" si="11"/>
        <v>0</v>
      </c>
      <c r="AJ44" s="179">
        <f t="shared" si="32"/>
        <v>0</v>
      </c>
      <c r="AK44" s="198">
        <f t="shared" si="13"/>
        <v>0</v>
      </c>
      <c r="AL44" s="226">
        <f t="shared" si="14"/>
        <v>1.0126582278481013</v>
      </c>
    </row>
    <row r="45" spans="1:38" s="139" customFormat="1" ht="15" customHeight="1" x14ac:dyDescent="0.25">
      <c r="A45" s="648"/>
      <c r="B45" s="706" t="s">
        <v>219</v>
      </c>
      <c r="C45" s="626"/>
      <c r="D45" s="626" t="s">
        <v>68</v>
      </c>
      <c r="E45" s="166" t="s">
        <v>38</v>
      </c>
      <c r="F45" s="175">
        <v>0</v>
      </c>
      <c r="G45" s="175">
        <v>0</v>
      </c>
      <c r="H45" s="175">
        <v>0</v>
      </c>
      <c r="I45" s="175">
        <v>0</v>
      </c>
      <c r="J45" s="175">
        <v>0</v>
      </c>
      <c r="K45" s="606">
        <v>0</v>
      </c>
      <c r="L45" s="175">
        <v>0</v>
      </c>
      <c r="M45" s="175">
        <f t="shared" si="4"/>
        <v>0</v>
      </c>
      <c r="N45" s="180"/>
      <c r="O45" s="174">
        <v>3</v>
      </c>
      <c r="P45" s="174">
        <v>5</v>
      </c>
      <c r="Q45" s="174">
        <v>15</v>
      </c>
      <c r="R45" s="174">
        <v>1</v>
      </c>
      <c r="S45" s="174">
        <v>2</v>
      </c>
      <c r="T45" s="613">
        <v>13</v>
      </c>
      <c r="U45" s="174">
        <v>2</v>
      </c>
      <c r="V45" s="25">
        <f t="shared" si="5"/>
        <v>41</v>
      </c>
      <c r="W45" s="222"/>
      <c r="X45" s="225">
        <f t="shared" si="18"/>
        <v>3</v>
      </c>
      <c r="Y45" s="198">
        <f>+X45/$AQ$3</f>
        <v>2.7522935779816515E-2</v>
      </c>
      <c r="Z45" s="22">
        <f t="shared" si="26"/>
        <v>5</v>
      </c>
      <c r="AA45" s="198">
        <f t="shared" si="16"/>
        <v>4.807692307692308E-2</v>
      </c>
      <c r="AB45" s="22">
        <f t="shared" si="27"/>
        <v>15</v>
      </c>
      <c r="AC45" s="198">
        <f t="shared" si="8"/>
        <v>5.1194539249146756E-2</v>
      </c>
      <c r="AD45" s="22">
        <f t="shared" si="28"/>
        <v>1</v>
      </c>
      <c r="AE45" s="198">
        <f t="shared" si="9"/>
        <v>1.2658227848101266E-2</v>
      </c>
      <c r="AF45" s="22">
        <f t="shared" si="29"/>
        <v>2</v>
      </c>
      <c r="AG45" s="198">
        <f t="shared" si="10"/>
        <v>3.4482758620689655E-2</v>
      </c>
      <c r="AH45" s="426">
        <f t="shared" si="30"/>
        <v>13</v>
      </c>
      <c r="AI45" s="427">
        <f t="shared" si="11"/>
        <v>8.0246913580246909E-2</v>
      </c>
      <c r="AJ45" s="179">
        <f t="shared" si="32"/>
        <v>2</v>
      </c>
      <c r="AK45" s="198">
        <f t="shared" si="13"/>
        <v>2.7397260273972601E-2</v>
      </c>
      <c r="AL45" s="226">
        <f t="shared" si="14"/>
        <v>41.254182298154923</v>
      </c>
    </row>
    <row r="46" spans="1:38" s="139" customFormat="1" ht="15" customHeight="1" x14ac:dyDescent="0.25">
      <c r="A46" s="648"/>
      <c r="B46" s="706"/>
      <c r="C46" s="626"/>
      <c r="D46" s="626"/>
      <c r="E46" s="166" t="s">
        <v>50</v>
      </c>
      <c r="F46" s="175">
        <v>0</v>
      </c>
      <c r="G46" s="175">
        <v>0</v>
      </c>
      <c r="H46" s="175">
        <v>0</v>
      </c>
      <c r="I46" s="175">
        <v>0</v>
      </c>
      <c r="J46" s="176">
        <v>0</v>
      </c>
      <c r="K46" s="606">
        <v>0</v>
      </c>
      <c r="L46" s="175">
        <v>0</v>
      </c>
      <c r="M46" s="175">
        <f t="shared" si="4"/>
        <v>0</v>
      </c>
      <c r="N46" s="180"/>
      <c r="O46" s="174">
        <v>2</v>
      </c>
      <c r="P46" s="178">
        <v>0</v>
      </c>
      <c r="Q46" s="174">
        <v>2</v>
      </c>
      <c r="R46" s="174">
        <v>1</v>
      </c>
      <c r="S46" s="182">
        <v>0</v>
      </c>
      <c r="T46" s="613">
        <v>2</v>
      </c>
      <c r="U46" s="182">
        <v>0</v>
      </c>
      <c r="V46" s="25">
        <f t="shared" si="5"/>
        <v>7</v>
      </c>
      <c r="W46" s="222"/>
      <c r="X46" s="225">
        <f t="shared" si="18"/>
        <v>2</v>
      </c>
      <c r="Y46" s="198">
        <f t="shared" si="7"/>
        <v>1.834862385321101E-2</v>
      </c>
      <c r="Z46" s="22">
        <f t="shared" si="26"/>
        <v>0</v>
      </c>
      <c r="AA46" s="198">
        <f t="shared" si="16"/>
        <v>0</v>
      </c>
      <c r="AB46" s="22">
        <f t="shared" si="27"/>
        <v>2</v>
      </c>
      <c r="AC46" s="198">
        <f t="shared" si="8"/>
        <v>6.8259385665529011E-3</v>
      </c>
      <c r="AD46" s="22">
        <f t="shared" si="28"/>
        <v>1</v>
      </c>
      <c r="AE46" s="198">
        <f t="shared" si="9"/>
        <v>1.2658227848101266E-2</v>
      </c>
      <c r="AF46" s="22">
        <f t="shared" si="29"/>
        <v>0</v>
      </c>
      <c r="AG46" s="198">
        <f t="shared" si="10"/>
        <v>0</v>
      </c>
      <c r="AH46" s="426">
        <f t="shared" si="30"/>
        <v>2</v>
      </c>
      <c r="AI46" s="427">
        <f t="shared" si="11"/>
        <v>1.2345679012345678E-2</v>
      </c>
      <c r="AJ46" s="179">
        <f t="shared" si="32"/>
        <v>0</v>
      </c>
      <c r="AK46" s="198">
        <f t="shared" si="13"/>
        <v>0</v>
      </c>
      <c r="AL46" s="226">
        <f t="shared" si="14"/>
        <v>7.0501784692802101</v>
      </c>
    </row>
    <row r="47" spans="1:38" s="139" customFormat="1" ht="15" customHeight="1" x14ac:dyDescent="0.25">
      <c r="A47" s="648"/>
      <c r="B47" s="706"/>
      <c r="C47" s="626"/>
      <c r="D47" s="626"/>
      <c r="E47" s="166" t="s">
        <v>35</v>
      </c>
      <c r="F47" s="174">
        <v>4</v>
      </c>
      <c r="G47" s="174">
        <v>1</v>
      </c>
      <c r="H47" s="174">
        <v>2</v>
      </c>
      <c r="I47" s="174">
        <v>1</v>
      </c>
      <c r="J47" s="23">
        <v>0</v>
      </c>
      <c r="K47" s="613">
        <v>2</v>
      </c>
      <c r="L47" s="174">
        <v>4</v>
      </c>
      <c r="M47" s="175">
        <f t="shared" ref="M47:M53" si="33">+SUM(F47:L47)</f>
        <v>14</v>
      </c>
      <c r="N47" s="180"/>
      <c r="O47" s="174">
        <v>30</v>
      </c>
      <c r="P47" s="174">
        <v>14</v>
      </c>
      <c r="Q47" s="174">
        <v>81</v>
      </c>
      <c r="R47" s="174">
        <v>36</v>
      </c>
      <c r="S47" s="174">
        <v>25</v>
      </c>
      <c r="T47" s="613">
        <v>37</v>
      </c>
      <c r="U47" s="174">
        <v>23</v>
      </c>
      <c r="V47" s="25">
        <f t="shared" si="5"/>
        <v>246</v>
      </c>
      <c r="W47" s="222"/>
      <c r="X47" s="225">
        <f t="shared" si="18"/>
        <v>34</v>
      </c>
      <c r="Y47" s="198">
        <f t="shared" si="7"/>
        <v>0.31192660550458717</v>
      </c>
      <c r="Z47" s="22">
        <f t="shared" si="26"/>
        <v>15</v>
      </c>
      <c r="AA47" s="198">
        <f t="shared" si="16"/>
        <v>0.14423076923076922</v>
      </c>
      <c r="AB47" s="22">
        <f t="shared" si="27"/>
        <v>83</v>
      </c>
      <c r="AC47" s="198">
        <f t="shared" si="8"/>
        <v>0.28327645051194539</v>
      </c>
      <c r="AD47" s="22">
        <f t="shared" si="28"/>
        <v>37</v>
      </c>
      <c r="AE47" s="198">
        <f t="shared" si="9"/>
        <v>0.46835443037974683</v>
      </c>
      <c r="AF47" s="22">
        <f t="shared" ref="AF47:AF53" si="34">+K47+S47</f>
        <v>27</v>
      </c>
      <c r="AG47" s="198">
        <f t="shared" si="10"/>
        <v>0.46551724137931033</v>
      </c>
      <c r="AH47" s="426">
        <f t="shared" ref="AH47:AH53" si="35">+L47+T47</f>
        <v>41</v>
      </c>
      <c r="AI47" s="427">
        <f t="shared" si="11"/>
        <v>0.25308641975308643</v>
      </c>
      <c r="AJ47" s="179">
        <f t="shared" si="32"/>
        <v>27</v>
      </c>
      <c r="AK47" s="198">
        <f t="shared" si="13"/>
        <v>0.36986301369863012</v>
      </c>
      <c r="AL47" s="226">
        <f t="shared" si="14"/>
        <v>265.92639191675948</v>
      </c>
    </row>
    <row r="48" spans="1:38" s="139" customFormat="1" ht="15" customHeight="1" x14ac:dyDescent="0.25">
      <c r="A48" s="648"/>
      <c r="B48" s="706"/>
      <c r="C48" s="626"/>
      <c r="D48" s="626"/>
      <c r="E48" s="166" t="s">
        <v>37</v>
      </c>
      <c r="F48" s="174">
        <v>2</v>
      </c>
      <c r="G48" s="174">
        <v>1</v>
      </c>
      <c r="H48" s="174">
        <v>7</v>
      </c>
      <c r="I48" s="178">
        <v>0</v>
      </c>
      <c r="J48" s="23">
        <v>0</v>
      </c>
      <c r="K48" s="606">
        <v>0</v>
      </c>
      <c r="L48" s="174">
        <v>1</v>
      </c>
      <c r="M48" s="175">
        <f t="shared" si="33"/>
        <v>11</v>
      </c>
      <c r="N48" s="180"/>
      <c r="O48" s="174">
        <v>20</v>
      </c>
      <c r="P48" s="174">
        <v>31</v>
      </c>
      <c r="Q48" s="174">
        <v>71</v>
      </c>
      <c r="R48" s="174">
        <v>5</v>
      </c>
      <c r="S48" s="174">
        <v>8</v>
      </c>
      <c r="T48" s="613">
        <v>52</v>
      </c>
      <c r="U48" s="174">
        <v>15</v>
      </c>
      <c r="V48" s="25">
        <f t="shared" si="5"/>
        <v>202</v>
      </c>
      <c r="W48" s="222"/>
      <c r="X48" s="225">
        <f t="shared" si="18"/>
        <v>22</v>
      </c>
      <c r="Y48" s="198">
        <f t="shared" si="7"/>
        <v>0.20183486238532111</v>
      </c>
      <c r="Z48" s="22">
        <f t="shared" si="26"/>
        <v>32</v>
      </c>
      <c r="AA48" s="198">
        <f t="shared" si="16"/>
        <v>0.30769230769230771</v>
      </c>
      <c r="AB48" s="22">
        <f t="shared" si="27"/>
        <v>78</v>
      </c>
      <c r="AC48" s="198">
        <f t="shared" si="8"/>
        <v>0.26621160409556316</v>
      </c>
      <c r="AD48" s="22">
        <f t="shared" si="28"/>
        <v>5</v>
      </c>
      <c r="AE48" s="198">
        <f t="shared" si="9"/>
        <v>6.3291139240506333E-2</v>
      </c>
      <c r="AF48" s="22">
        <f t="shared" si="34"/>
        <v>8</v>
      </c>
      <c r="AG48" s="198">
        <f t="shared" si="10"/>
        <v>0.13793103448275862</v>
      </c>
      <c r="AH48" s="426">
        <f t="shared" si="35"/>
        <v>53</v>
      </c>
      <c r="AI48" s="427">
        <f t="shared" si="11"/>
        <v>0.3271604938271605</v>
      </c>
      <c r="AJ48" s="179">
        <f t="shared" si="32"/>
        <v>16</v>
      </c>
      <c r="AK48" s="198">
        <f t="shared" si="13"/>
        <v>0.21917808219178081</v>
      </c>
      <c r="AL48" s="226">
        <f t="shared" si="14"/>
        <v>215.30412144172362</v>
      </c>
    </row>
    <row r="49" spans="1:38" s="139" customFormat="1" ht="15" customHeight="1" x14ac:dyDescent="0.25">
      <c r="A49" s="648"/>
      <c r="B49" s="706"/>
      <c r="C49" s="626"/>
      <c r="D49" s="626"/>
      <c r="E49" s="166" t="s">
        <v>36</v>
      </c>
      <c r="F49" s="174">
        <v>3</v>
      </c>
      <c r="G49" s="174">
        <v>6</v>
      </c>
      <c r="H49" s="174">
        <v>10</v>
      </c>
      <c r="I49" s="178">
        <v>0</v>
      </c>
      <c r="J49" s="23">
        <v>0</v>
      </c>
      <c r="K49" s="613">
        <v>4</v>
      </c>
      <c r="L49" s="174">
        <v>1</v>
      </c>
      <c r="M49" s="175">
        <f t="shared" si="33"/>
        <v>24</v>
      </c>
      <c r="N49" s="180"/>
      <c r="O49" s="174">
        <v>45</v>
      </c>
      <c r="P49" s="174">
        <v>46</v>
      </c>
      <c r="Q49" s="174">
        <v>105</v>
      </c>
      <c r="R49" s="174">
        <v>35</v>
      </c>
      <c r="S49" s="174">
        <v>23</v>
      </c>
      <c r="T49" s="613">
        <v>52</v>
      </c>
      <c r="U49" s="174">
        <v>27</v>
      </c>
      <c r="V49" s="25">
        <f t="shared" si="5"/>
        <v>333</v>
      </c>
      <c r="W49" s="222"/>
      <c r="X49" s="225">
        <f t="shared" si="18"/>
        <v>48</v>
      </c>
      <c r="Y49" s="198">
        <f t="shared" si="7"/>
        <v>0.44036697247706424</v>
      </c>
      <c r="Z49" s="22">
        <f t="shared" si="26"/>
        <v>52</v>
      </c>
      <c r="AA49" s="198">
        <f t="shared" si="16"/>
        <v>0.5</v>
      </c>
      <c r="AB49" s="22">
        <f t="shared" si="27"/>
        <v>115</v>
      </c>
      <c r="AC49" s="198">
        <f t="shared" si="8"/>
        <v>0.39249146757679182</v>
      </c>
      <c r="AD49" s="22">
        <f t="shared" si="28"/>
        <v>35</v>
      </c>
      <c r="AE49" s="198">
        <f t="shared" si="9"/>
        <v>0.44303797468354428</v>
      </c>
      <c r="AF49" s="22">
        <f t="shared" si="34"/>
        <v>27</v>
      </c>
      <c r="AG49" s="198">
        <f t="shared" si="10"/>
        <v>0.46551724137931033</v>
      </c>
      <c r="AH49" s="426">
        <f t="shared" si="35"/>
        <v>53</v>
      </c>
      <c r="AI49" s="427">
        <f t="shared" si="11"/>
        <v>0.3271604938271605</v>
      </c>
      <c r="AJ49" s="179">
        <f t="shared" si="32"/>
        <v>28</v>
      </c>
      <c r="AK49" s="198">
        <f t="shared" si="13"/>
        <v>0.38356164383561642</v>
      </c>
      <c r="AL49" s="226">
        <f t="shared" si="14"/>
        <v>360.56857414994386</v>
      </c>
    </row>
    <row r="50" spans="1:38" s="139" customFormat="1" ht="15" customHeight="1" x14ac:dyDescent="0.25">
      <c r="A50" s="648"/>
      <c r="B50" s="706"/>
      <c r="C50" s="626"/>
      <c r="D50" s="626" t="s">
        <v>69</v>
      </c>
      <c r="E50" s="166" t="s">
        <v>91</v>
      </c>
      <c r="F50" s="174">
        <v>3</v>
      </c>
      <c r="G50" s="174">
        <v>5</v>
      </c>
      <c r="H50" s="174">
        <v>7</v>
      </c>
      <c r="I50" s="174">
        <v>0</v>
      </c>
      <c r="J50" s="23">
        <v>0</v>
      </c>
      <c r="K50" s="613">
        <v>4</v>
      </c>
      <c r="L50" s="174">
        <v>1</v>
      </c>
      <c r="M50" s="175">
        <f t="shared" si="33"/>
        <v>20</v>
      </c>
      <c r="N50" s="180"/>
      <c r="O50" s="22">
        <v>36</v>
      </c>
      <c r="P50" s="22">
        <v>33</v>
      </c>
      <c r="Q50" s="22">
        <v>113</v>
      </c>
      <c r="R50" s="22">
        <v>25</v>
      </c>
      <c r="S50" s="22">
        <v>19</v>
      </c>
      <c r="T50" s="426">
        <v>61</v>
      </c>
      <c r="U50" s="22">
        <v>30</v>
      </c>
      <c r="V50" s="25">
        <f t="shared" si="5"/>
        <v>317</v>
      </c>
      <c r="W50" s="222"/>
      <c r="X50" s="225">
        <f t="shared" si="18"/>
        <v>39</v>
      </c>
      <c r="Y50" s="198">
        <f t="shared" si="7"/>
        <v>0.3577981651376147</v>
      </c>
      <c r="Z50" s="22">
        <f t="shared" si="26"/>
        <v>38</v>
      </c>
      <c r="AA50" s="198">
        <f t="shared" si="16"/>
        <v>0.36538461538461536</v>
      </c>
      <c r="AB50" s="22">
        <f t="shared" si="27"/>
        <v>120</v>
      </c>
      <c r="AC50" s="198">
        <f t="shared" si="8"/>
        <v>0.40955631399317405</v>
      </c>
      <c r="AD50" s="22">
        <f t="shared" si="28"/>
        <v>25</v>
      </c>
      <c r="AE50" s="198">
        <f t="shared" si="9"/>
        <v>0.31645569620253167</v>
      </c>
      <c r="AF50" s="22">
        <f t="shared" si="34"/>
        <v>23</v>
      </c>
      <c r="AG50" s="198">
        <f t="shared" si="10"/>
        <v>0.39655172413793105</v>
      </c>
      <c r="AH50" s="426">
        <f t="shared" si="35"/>
        <v>62</v>
      </c>
      <c r="AI50" s="427">
        <f t="shared" si="11"/>
        <v>0.38271604938271603</v>
      </c>
      <c r="AJ50" s="179">
        <f t="shared" si="32"/>
        <v>31</v>
      </c>
      <c r="AK50" s="198">
        <f t="shared" si="13"/>
        <v>0.42465753424657532</v>
      </c>
      <c r="AL50" s="226">
        <f t="shared" si="14"/>
        <v>340.22846256423855</v>
      </c>
    </row>
    <row r="51" spans="1:38" s="139" customFormat="1" ht="15" customHeight="1" x14ac:dyDescent="0.25">
      <c r="A51" s="648"/>
      <c r="B51" s="706"/>
      <c r="C51" s="626"/>
      <c r="D51" s="626"/>
      <c r="E51" s="166" t="s">
        <v>93</v>
      </c>
      <c r="F51" s="182">
        <v>0</v>
      </c>
      <c r="G51" s="174">
        <v>1</v>
      </c>
      <c r="H51" s="174">
        <v>1</v>
      </c>
      <c r="I51" s="178">
        <v>0</v>
      </c>
      <c r="J51" s="23">
        <v>0</v>
      </c>
      <c r="K51" s="613">
        <v>0</v>
      </c>
      <c r="L51" s="182">
        <v>0</v>
      </c>
      <c r="M51" s="175">
        <f t="shared" si="33"/>
        <v>2</v>
      </c>
      <c r="N51" s="180"/>
      <c r="O51" s="22">
        <v>1</v>
      </c>
      <c r="P51" s="22">
        <v>0</v>
      </c>
      <c r="Q51" s="22">
        <v>5</v>
      </c>
      <c r="R51" s="22">
        <v>1</v>
      </c>
      <c r="S51" s="29">
        <v>0</v>
      </c>
      <c r="T51" s="426">
        <v>1</v>
      </c>
      <c r="U51" s="22">
        <v>1</v>
      </c>
      <c r="V51" s="25">
        <f t="shared" si="5"/>
        <v>9</v>
      </c>
      <c r="W51" s="222"/>
      <c r="X51" s="225">
        <f t="shared" si="18"/>
        <v>1</v>
      </c>
      <c r="Y51" s="198">
        <f t="shared" si="7"/>
        <v>9.1743119266055051E-3</v>
      </c>
      <c r="Z51" s="22">
        <f t="shared" si="26"/>
        <v>1</v>
      </c>
      <c r="AA51" s="198">
        <f t="shared" si="16"/>
        <v>9.6153846153846159E-3</v>
      </c>
      <c r="AB51" s="22">
        <f t="shared" si="27"/>
        <v>6</v>
      </c>
      <c r="AC51" s="198">
        <f t="shared" si="8"/>
        <v>2.0477815699658702E-2</v>
      </c>
      <c r="AD51" s="22">
        <f t="shared" si="28"/>
        <v>1</v>
      </c>
      <c r="AE51" s="198">
        <f t="shared" si="9"/>
        <v>1.2658227848101266E-2</v>
      </c>
      <c r="AF51" s="22">
        <f t="shared" si="34"/>
        <v>0</v>
      </c>
      <c r="AG51" s="198">
        <f t="shared" si="10"/>
        <v>0</v>
      </c>
      <c r="AH51" s="426">
        <f t="shared" si="35"/>
        <v>1</v>
      </c>
      <c r="AI51" s="427">
        <f t="shared" si="11"/>
        <v>6.1728395061728392E-3</v>
      </c>
      <c r="AJ51" s="179">
        <f t="shared" si="32"/>
        <v>1</v>
      </c>
      <c r="AK51" s="198">
        <f t="shared" si="13"/>
        <v>1.3698630136986301E-2</v>
      </c>
      <c r="AL51" s="226">
        <f t="shared" si="14"/>
        <v>11.058098579595923</v>
      </c>
    </row>
    <row r="52" spans="1:38" s="139" customFormat="1" ht="15" customHeight="1" x14ac:dyDescent="0.25">
      <c r="A52" s="648"/>
      <c r="B52" s="706"/>
      <c r="C52" s="626"/>
      <c r="D52" s="626"/>
      <c r="E52" s="166" t="s">
        <v>92</v>
      </c>
      <c r="F52" s="174">
        <v>2</v>
      </c>
      <c r="G52" s="182">
        <v>0</v>
      </c>
      <c r="H52" s="174">
        <v>4</v>
      </c>
      <c r="I52" s="178">
        <v>0</v>
      </c>
      <c r="J52" s="23">
        <v>0</v>
      </c>
      <c r="K52" s="613">
        <v>0</v>
      </c>
      <c r="L52" s="174">
        <v>1</v>
      </c>
      <c r="M52" s="175">
        <f t="shared" si="33"/>
        <v>7</v>
      </c>
      <c r="N52" s="180"/>
      <c r="O52" s="22">
        <v>18</v>
      </c>
      <c r="P52" s="22">
        <v>12</v>
      </c>
      <c r="Q52" s="22">
        <v>46</v>
      </c>
      <c r="R52" s="22">
        <v>4</v>
      </c>
      <c r="S52" s="22">
        <v>6</v>
      </c>
      <c r="T52" s="426">
        <v>23</v>
      </c>
      <c r="U52" s="22">
        <v>5</v>
      </c>
      <c r="V52" s="25">
        <f t="shared" si="5"/>
        <v>114</v>
      </c>
      <c r="W52" s="222"/>
      <c r="X52" s="225">
        <f t="shared" si="18"/>
        <v>20</v>
      </c>
      <c r="Y52" s="198">
        <f t="shared" si="7"/>
        <v>0.1834862385321101</v>
      </c>
      <c r="Z52" s="22">
        <f t="shared" si="26"/>
        <v>12</v>
      </c>
      <c r="AA52" s="198">
        <f t="shared" si="16"/>
        <v>0.11538461538461539</v>
      </c>
      <c r="AB52" s="22">
        <f t="shared" si="27"/>
        <v>50</v>
      </c>
      <c r="AC52" s="198">
        <f t="shared" si="8"/>
        <v>0.17064846416382254</v>
      </c>
      <c r="AD52" s="22">
        <f t="shared" si="28"/>
        <v>4</v>
      </c>
      <c r="AE52" s="198">
        <f t="shared" si="9"/>
        <v>5.0632911392405063E-2</v>
      </c>
      <c r="AF52" s="22">
        <f t="shared" si="34"/>
        <v>6</v>
      </c>
      <c r="AG52" s="198">
        <f t="shared" si="10"/>
        <v>0.10344827586206896</v>
      </c>
      <c r="AH52" s="426">
        <f t="shared" si="35"/>
        <v>24</v>
      </c>
      <c r="AI52" s="427">
        <f t="shared" si="11"/>
        <v>0.14814814814814814</v>
      </c>
      <c r="AJ52" s="179">
        <f t="shared" si="32"/>
        <v>6</v>
      </c>
      <c r="AK52" s="198">
        <f t="shared" si="13"/>
        <v>8.2191780821917804E-2</v>
      </c>
      <c r="AL52" s="226">
        <f t="shared" si="14"/>
        <v>122.77174865348316</v>
      </c>
    </row>
    <row r="53" spans="1:38" s="139" customFormat="1" ht="15" customHeight="1" x14ac:dyDescent="0.25">
      <c r="A53" s="648"/>
      <c r="B53" s="706"/>
      <c r="C53" s="626"/>
      <c r="D53" s="626"/>
      <c r="E53" s="166" t="s">
        <v>90</v>
      </c>
      <c r="F53" s="174">
        <v>4</v>
      </c>
      <c r="G53" s="174">
        <v>2</v>
      </c>
      <c r="H53" s="174">
        <v>7</v>
      </c>
      <c r="I53" s="174">
        <v>1</v>
      </c>
      <c r="J53" s="23">
        <v>0</v>
      </c>
      <c r="K53" s="613">
        <v>2</v>
      </c>
      <c r="L53" s="174">
        <v>4</v>
      </c>
      <c r="M53" s="175">
        <f t="shared" si="33"/>
        <v>20</v>
      </c>
      <c r="N53" s="180"/>
      <c r="O53" s="22">
        <v>45</v>
      </c>
      <c r="P53" s="22">
        <v>51</v>
      </c>
      <c r="Q53" s="22">
        <v>110</v>
      </c>
      <c r="R53" s="22">
        <v>47</v>
      </c>
      <c r="S53" s="22">
        <v>33</v>
      </c>
      <c r="T53" s="426">
        <v>69</v>
      </c>
      <c r="U53" s="22">
        <v>31</v>
      </c>
      <c r="V53" s="25">
        <f t="shared" si="5"/>
        <v>386</v>
      </c>
      <c r="W53" s="222"/>
      <c r="X53" s="225">
        <f t="shared" si="18"/>
        <v>49</v>
      </c>
      <c r="Y53" s="198">
        <f t="shared" si="7"/>
        <v>0.44954128440366975</v>
      </c>
      <c r="Z53" s="22">
        <f t="shared" si="26"/>
        <v>53</v>
      </c>
      <c r="AA53" s="198">
        <f t="shared" si="16"/>
        <v>0.50961538461538458</v>
      </c>
      <c r="AB53" s="22">
        <f t="shared" si="27"/>
        <v>117</v>
      </c>
      <c r="AC53" s="198">
        <f t="shared" si="8"/>
        <v>0.39931740614334471</v>
      </c>
      <c r="AD53" s="22">
        <f t="shared" si="28"/>
        <v>48</v>
      </c>
      <c r="AE53" s="198">
        <f t="shared" si="9"/>
        <v>0.60759493670886078</v>
      </c>
      <c r="AF53" s="22">
        <f t="shared" si="34"/>
        <v>35</v>
      </c>
      <c r="AG53" s="198">
        <f t="shared" si="10"/>
        <v>0.60344827586206895</v>
      </c>
      <c r="AH53" s="426">
        <f t="shared" si="35"/>
        <v>73</v>
      </c>
      <c r="AI53" s="427">
        <f t="shared" si="11"/>
        <v>0.45061728395061729</v>
      </c>
      <c r="AJ53" s="179">
        <f t="shared" si="32"/>
        <v>35</v>
      </c>
      <c r="AK53" s="198">
        <f t="shared" si="13"/>
        <v>0.47945205479452052</v>
      </c>
      <c r="AL53" s="226">
        <f t="shared" si="14"/>
        <v>413.02013457168397</v>
      </c>
    </row>
    <row r="54" spans="1:38" s="139" customFormat="1" ht="15" customHeight="1" x14ac:dyDescent="0.25">
      <c r="A54" s="648"/>
      <c r="B54" s="706"/>
      <c r="C54" s="626"/>
      <c r="D54" s="626"/>
      <c r="E54" s="166" t="s">
        <v>94</v>
      </c>
      <c r="F54" s="175">
        <v>0</v>
      </c>
      <c r="G54" s="175">
        <v>0</v>
      </c>
      <c r="H54" s="175">
        <v>0</v>
      </c>
      <c r="I54" s="175">
        <v>0</v>
      </c>
      <c r="J54" s="175">
        <v>0</v>
      </c>
      <c r="K54" s="606">
        <v>0</v>
      </c>
      <c r="L54" s="175">
        <v>0</v>
      </c>
      <c r="M54" s="175">
        <f t="shared" si="4"/>
        <v>0</v>
      </c>
      <c r="N54" s="180"/>
      <c r="O54" s="22">
        <v>0</v>
      </c>
      <c r="P54" s="22">
        <v>0</v>
      </c>
      <c r="Q54" s="22">
        <v>0</v>
      </c>
      <c r="R54" s="22">
        <v>1</v>
      </c>
      <c r="S54" s="29">
        <v>0</v>
      </c>
      <c r="T54" s="426">
        <v>2</v>
      </c>
      <c r="U54" s="22">
        <v>0</v>
      </c>
      <c r="V54" s="25">
        <f t="shared" si="5"/>
        <v>3</v>
      </c>
      <c r="W54" s="222"/>
      <c r="X54" s="225">
        <f t="shared" si="18"/>
        <v>0</v>
      </c>
      <c r="Y54" s="198">
        <f t="shared" si="7"/>
        <v>0</v>
      </c>
      <c r="Z54" s="22">
        <f t="shared" si="26"/>
        <v>0</v>
      </c>
      <c r="AA54" s="198">
        <f t="shared" si="16"/>
        <v>0</v>
      </c>
      <c r="AB54" s="22">
        <f t="shared" si="27"/>
        <v>0</v>
      </c>
      <c r="AC54" s="198">
        <f t="shared" si="8"/>
        <v>0</v>
      </c>
      <c r="AD54" s="22">
        <f t="shared" si="28"/>
        <v>1</v>
      </c>
      <c r="AE54" s="198">
        <f t="shared" si="9"/>
        <v>1.2658227848101266E-2</v>
      </c>
      <c r="AF54" s="22">
        <f t="shared" si="29"/>
        <v>0</v>
      </c>
      <c r="AG54" s="198">
        <f t="shared" si="10"/>
        <v>0</v>
      </c>
      <c r="AH54" s="426">
        <f t="shared" si="30"/>
        <v>2</v>
      </c>
      <c r="AI54" s="427">
        <f t="shared" si="11"/>
        <v>1.2345679012345678E-2</v>
      </c>
      <c r="AJ54" s="179">
        <f t="shared" si="32"/>
        <v>0</v>
      </c>
      <c r="AK54" s="198">
        <f t="shared" si="13"/>
        <v>0</v>
      </c>
      <c r="AL54" s="226">
        <f t="shared" si="14"/>
        <v>3.0250039068604471</v>
      </c>
    </row>
    <row r="55" spans="1:38" s="139" customFormat="1" ht="15" customHeight="1" x14ac:dyDescent="0.25">
      <c r="A55" s="648"/>
      <c r="B55" s="626" t="s">
        <v>100</v>
      </c>
      <c r="C55" s="626" t="s">
        <v>41</v>
      </c>
      <c r="D55" s="626" t="s">
        <v>101</v>
      </c>
      <c r="E55" s="166" t="s">
        <v>24</v>
      </c>
      <c r="F55" s="174">
        <v>4</v>
      </c>
      <c r="G55" s="174">
        <v>5</v>
      </c>
      <c r="H55" s="174">
        <v>14</v>
      </c>
      <c r="I55" s="178">
        <v>0</v>
      </c>
      <c r="J55" s="23">
        <v>0</v>
      </c>
      <c r="K55" s="613">
        <v>4</v>
      </c>
      <c r="L55" s="174">
        <v>3</v>
      </c>
      <c r="M55" s="175">
        <f>+SUM(F55:L55)</f>
        <v>30</v>
      </c>
      <c r="N55" s="180"/>
      <c r="O55" s="22">
        <v>51</v>
      </c>
      <c r="P55" s="22">
        <v>50</v>
      </c>
      <c r="Q55" s="22">
        <v>151</v>
      </c>
      <c r="R55" s="22">
        <v>41</v>
      </c>
      <c r="S55" s="22">
        <v>27</v>
      </c>
      <c r="T55" s="426">
        <v>78</v>
      </c>
      <c r="U55" s="22">
        <v>26</v>
      </c>
      <c r="V55" s="25">
        <f t="shared" si="5"/>
        <v>424</v>
      </c>
      <c r="W55" s="222"/>
      <c r="X55" s="225">
        <f t="shared" si="18"/>
        <v>55</v>
      </c>
      <c r="Y55" s="198">
        <f>+X55/$AQ$3</f>
        <v>0.50458715596330272</v>
      </c>
      <c r="Z55" s="22">
        <f t="shared" si="26"/>
        <v>55</v>
      </c>
      <c r="AA55" s="198">
        <f t="shared" si="16"/>
        <v>0.52884615384615385</v>
      </c>
      <c r="AB55" s="22">
        <f t="shared" si="27"/>
        <v>165</v>
      </c>
      <c r="AC55" s="198">
        <f t="shared" si="8"/>
        <v>0.56313993174061439</v>
      </c>
      <c r="AD55" s="22">
        <f t="shared" si="28"/>
        <v>41</v>
      </c>
      <c r="AE55" s="198">
        <f t="shared" si="9"/>
        <v>0.51898734177215189</v>
      </c>
      <c r="AF55" s="22">
        <f>+K55+S55</f>
        <v>31</v>
      </c>
      <c r="AG55" s="198">
        <f t="shared" si="10"/>
        <v>0.53448275862068961</v>
      </c>
      <c r="AH55" s="426">
        <f>+L55+T55</f>
        <v>81</v>
      </c>
      <c r="AI55" s="427">
        <f t="shared" si="11"/>
        <v>0.5</v>
      </c>
      <c r="AJ55" s="179">
        <f t="shared" si="32"/>
        <v>29</v>
      </c>
      <c r="AK55" s="198">
        <f t="shared" si="13"/>
        <v>0.39726027397260272</v>
      </c>
      <c r="AL55" s="226">
        <f t="shared" si="14"/>
        <v>460.15004334194293</v>
      </c>
    </row>
    <row r="56" spans="1:38" s="139" customFormat="1" ht="15" customHeight="1" x14ac:dyDescent="0.25">
      <c r="A56" s="648"/>
      <c r="B56" s="626"/>
      <c r="C56" s="626"/>
      <c r="D56" s="626"/>
      <c r="E56" s="166" t="s">
        <v>25</v>
      </c>
      <c r="F56" s="174">
        <v>5</v>
      </c>
      <c r="G56" s="174">
        <v>1</v>
      </c>
      <c r="H56" s="174">
        <v>3</v>
      </c>
      <c r="I56" s="174">
        <v>1</v>
      </c>
      <c r="J56" s="23">
        <v>0</v>
      </c>
      <c r="K56" s="613">
        <v>2</v>
      </c>
      <c r="L56" s="174">
        <v>3</v>
      </c>
      <c r="M56" s="175">
        <f>+SUM(F56:L56)</f>
        <v>15</v>
      </c>
      <c r="N56" s="180"/>
      <c r="O56" s="22">
        <v>38</v>
      </c>
      <c r="P56" s="22">
        <v>24</v>
      </c>
      <c r="Q56" s="22">
        <v>82</v>
      </c>
      <c r="R56" s="22">
        <v>30</v>
      </c>
      <c r="S56" s="22">
        <v>27</v>
      </c>
      <c r="T56" s="426">
        <v>68</v>
      </c>
      <c r="U56" s="22">
        <v>37</v>
      </c>
      <c r="V56" s="25">
        <f t="shared" si="5"/>
        <v>306</v>
      </c>
      <c r="W56" s="222"/>
      <c r="X56" s="225">
        <f t="shared" si="18"/>
        <v>43</v>
      </c>
      <c r="Y56" s="198">
        <f t="shared" si="7"/>
        <v>0.39449541284403672</v>
      </c>
      <c r="Z56" s="22">
        <f t="shared" si="26"/>
        <v>25</v>
      </c>
      <c r="AA56" s="198">
        <f t="shared" si="16"/>
        <v>0.24038461538461539</v>
      </c>
      <c r="AB56" s="22">
        <f t="shared" si="27"/>
        <v>85</v>
      </c>
      <c r="AC56" s="198">
        <f t="shared" si="8"/>
        <v>0.29010238907849828</v>
      </c>
      <c r="AD56" s="22">
        <f t="shared" si="28"/>
        <v>31</v>
      </c>
      <c r="AE56" s="198">
        <f t="shared" si="9"/>
        <v>0.39240506329113922</v>
      </c>
      <c r="AF56" s="22">
        <f>+K56+S56</f>
        <v>29</v>
      </c>
      <c r="AG56" s="198">
        <f t="shared" si="10"/>
        <v>0.5</v>
      </c>
      <c r="AH56" s="426">
        <f>+L56+T56</f>
        <v>71</v>
      </c>
      <c r="AI56" s="427">
        <f t="shared" si="11"/>
        <v>0.43827160493827161</v>
      </c>
      <c r="AJ56" s="179">
        <f t="shared" si="32"/>
        <v>40</v>
      </c>
      <c r="AK56" s="198">
        <f t="shared" si="13"/>
        <v>0.54794520547945202</v>
      </c>
      <c r="AL56" s="226">
        <f t="shared" si="14"/>
        <v>326.25565908553659</v>
      </c>
    </row>
    <row r="57" spans="1:38" s="139" customFormat="1" ht="15" customHeight="1" x14ac:dyDescent="0.25">
      <c r="A57" s="648"/>
      <c r="B57" s="626"/>
      <c r="C57" s="626"/>
      <c r="D57" s="626"/>
      <c r="E57" s="166" t="s">
        <v>27</v>
      </c>
      <c r="F57" s="182">
        <v>0</v>
      </c>
      <c r="G57" s="182">
        <v>0</v>
      </c>
      <c r="H57" s="182">
        <v>0</v>
      </c>
      <c r="I57" s="178">
        <v>0</v>
      </c>
      <c r="J57" s="23">
        <v>0</v>
      </c>
      <c r="K57" s="613">
        <v>0</v>
      </c>
      <c r="L57" s="182">
        <v>0</v>
      </c>
      <c r="M57" s="175">
        <f>+SUM(F57:L57)</f>
        <v>0</v>
      </c>
      <c r="N57" s="180"/>
      <c r="O57" s="22">
        <v>2</v>
      </c>
      <c r="P57" s="29">
        <v>0</v>
      </c>
      <c r="Q57" s="22">
        <v>3</v>
      </c>
      <c r="R57" s="29">
        <v>0</v>
      </c>
      <c r="S57" s="22">
        <v>3</v>
      </c>
      <c r="T57" s="426">
        <v>1</v>
      </c>
      <c r="U57" s="29">
        <v>0</v>
      </c>
      <c r="V57" s="25">
        <f t="shared" si="5"/>
        <v>9</v>
      </c>
      <c r="W57" s="222"/>
      <c r="X57" s="225">
        <f t="shared" si="18"/>
        <v>2</v>
      </c>
      <c r="Y57" s="198">
        <f t="shared" si="7"/>
        <v>1.834862385321101E-2</v>
      </c>
      <c r="Z57" s="22">
        <f t="shared" si="26"/>
        <v>0</v>
      </c>
      <c r="AA57" s="198">
        <f t="shared" si="16"/>
        <v>0</v>
      </c>
      <c r="AB57" s="22">
        <f t="shared" si="27"/>
        <v>3</v>
      </c>
      <c r="AC57" s="198">
        <f t="shared" si="8"/>
        <v>1.0238907849829351E-2</v>
      </c>
      <c r="AD57" s="22">
        <f t="shared" si="28"/>
        <v>0</v>
      </c>
      <c r="AE57" s="198">
        <f t="shared" si="9"/>
        <v>0</v>
      </c>
      <c r="AF57" s="22">
        <f>+K57+S57</f>
        <v>3</v>
      </c>
      <c r="AG57" s="198">
        <f t="shared" si="10"/>
        <v>5.1724137931034482E-2</v>
      </c>
      <c r="AH57" s="426">
        <f>+L57+T57</f>
        <v>1</v>
      </c>
      <c r="AI57" s="427">
        <f t="shared" si="11"/>
        <v>6.1728395061728392E-3</v>
      </c>
      <c r="AJ57" s="179">
        <f t="shared" si="32"/>
        <v>0</v>
      </c>
      <c r="AK57" s="198">
        <f t="shared" si="13"/>
        <v>0</v>
      </c>
      <c r="AL57" s="226">
        <f t="shared" si="14"/>
        <v>9.0864845091402451</v>
      </c>
    </row>
    <row r="58" spans="1:38" s="139" customFormat="1" ht="15" customHeight="1" x14ac:dyDescent="0.25">
      <c r="A58" s="648"/>
      <c r="B58" s="626"/>
      <c r="C58" s="626"/>
      <c r="D58" s="626"/>
      <c r="E58" s="166" t="s">
        <v>28</v>
      </c>
      <c r="F58" s="182">
        <v>0</v>
      </c>
      <c r="G58" s="182">
        <v>0</v>
      </c>
      <c r="H58" s="182">
        <v>0</v>
      </c>
      <c r="I58" s="178">
        <v>0</v>
      </c>
      <c r="J58" s="23">
        <v>0</v>
      </c>
      <c r="K58" s="613">
        <v>0</v>
      </c>
      <c r="L58" s="182">
        <v>0</v>
      </c>
      <c r="M58" s="175">
        <f>+SUM(F58:L58)</f>
        <v>0</v>
      </c>
      <c r="N58" s="180"/>
      <c r="O58" s="29">
        <v>0</v>
      </c>
      <c r="P58" s="29">
        <v>0</v>
      </c>
      <c r="Q58" s="22">
        <v>4</v>
      </c>
      <c r="R58" s="29">
        <v>0</v>
      </c>
      <c r="S58" s="29">
        <v>0</v>
      </c>
      <c r="T58" s="426">
        <v>0</v>
      </c>
      <c r="U58" s="29">
        <v>0</v>
      </c>
      <c r="V58" s="25">
        <f t="shared" si="5"/>
        <v>4</v>
      </c>
      <c r="W58" s="222"/>
      <c r="X58" s="225">
        <f t="shared" si="18"/>
        <v>0</v>
      </c>
      <c r="Y58" s="198">
        <f t="shared" si="7"/>
        <v>0</v>
      </c>
      <c r="Z58" s="22">
        <f t="shared" si="26"/>
        <v>0</v>
      </c>
      <c r="AA58" s="198">
        <f t="shared" si="16"/>
        <v>0</v>
      </c>
      <c r="AB58" s="22">
        <f t="shared" si="27"/>
        <v>4</v>
      </c>
      <c r="AC58" s="198">
        <f t="shared" si="8"/>
        <v>1.3651877133105802E-2</v>
      </c>
      <c r="AD58" s="22">
        <f t="shared" si="28"/>
        <v>0</v>
      </c>
      <c r="AE58" s="198">
        <f t="shared" si="9"/>
        <v>0</v>
      </c>
      <c r="AF58" s="22">
        <f>+K58+S58</f>
        <v>0</v>
      </c>
      <c r="AG58" s="198">
        <f t="shared" si="10"/>
        <v>0</v>
      </c>
      <c r="AH58" s="426">
        <f>+L58+T58</f>
        <v>0</v>
      </c>
      <c r="AI58" s="427">
        <f t="shared" si="11"/>
        <v>0</v>
      </c>
      <c r="AJ58" s="179">
        <f t="shared" si="32"/>
        <v>0</v>
      </c>
      <c r="AK58" s="198">
        <f t="shared" si="13"/>
        <v>0</v>
      </c>
      <c r="AL58" s="226">
        <f t="shared" si="14"/>
        <v>4.013651877133106</v>
      </c>
    </row>
    <row r="59" spans="1:38" s="139" customFormat="1" ht="15" customHeight="1" x14ac:dyDescent="0.25">
      <c r="A59" s="648"/>
      <c r="B59" s="626"/>
      <c r="C59" s="626"/>
      <c r="D59" s="626"/>
      <c r="E59" s="166" t="s">
        <v>26</v>
      </c>
      <c r="F59" s="182">
        <v>0</v>
      </c>
      <c r="G59" s="174">
        <v>2</v>
      </c>
      <c r="H59" s="174">
        <v>2</v>
      </c>
      <c r="I59" s="178">
        <v>0</v>
      </c>
      <c r="J59" s="23">
        <v>0</v>
      </c>
      <c r="K59" s="613">
        <v>0</v>
      </c>
      <c r="L59" s="182">
        <v>0</v>
      </c>
      <c r="M59" s="175">
        <f>+SUM(F59:L59)</f>
        <v>4</v>
      </c>
      <c r="N59" s="180"/>
      <c r="O59" s="22">
        <v>9</v>
      </c>
      <c r="P59" s="22">
        <v>22</v>
      </c>
      <c r="Q59" s="22">
        <v>34</v>
      </c>
      <c r="R59" s="22">
        <v>7</v>
      </c>
      <c r="S59" s="22">
        <v>1</v>
      </c>
      <c r="T59" s="426">
        <v>9</v>
      </c>
      <c r="U59" s="22">
        <v>4</v>
      </c>
      <c r="V59" s="25">
        <f t="shared" si="5"/>
        <v>86</v>
      </c>
      <c r="W59" s="222"/>
      <c r="X59" s="225">
        <f t="shared" si="18"/>
        <v>9</v>
      </c>
      <c r="Y59" s="198">
        <f t="shared" si="7"/>
        <v>8.2568807339449546E-2</v>
      </c>
      <c r="Z59" s="22">
        <f t="shared" si="26"/>
        <v>24</v>
      </c>
      <c r="AA59" s="198">
        <f t="shared" si="16"/>
        <v>0.23076923076923078</v>
      </c>
      <c r="AB59" s="22">
        <f t="shared" si="27"/>
        <v>36</v>
      </c>
      <c r="AC59" s="198">
        <f t="shared" si="8"/>
        <v>0.12286689419795221</v>
      </c>
      <c r="AD59" s="22">
        <f t="shared" si="28"/>
        <v>7</v>
      </c>
      <c r="AE59" s="198">
        <f t="shared" si="9"/>
        <v>8.8607594936708861E-2</v>
      </c>
      <c r="AF59" s="22">
        <f>+K59+S59</f>
        <v>1</v>
      </c>
      <c r="AG59" s="198">
        <f t="shared" si="10"/>
        <v>1.7241379310344827E-2</v>
      </c>
      <c r="AH59" s="426">
        <f>+L59+T59</f>
        <v>9</v>
      </c>
      <c r="AI59" s="427">
        <f t="shared" si="11"/>
        <v>5.5555555555555552E-2</v>
      </c>
      <c r="AJ59" s="179">
        <f t="shared" si="32"/>
        <v>4</v>
      </c>
      <c r="AK59" s="198">
        <f t="shared" si="13"/>
        <v>5.4794520547945202E-2</v>
      </c>
      <c r="AL59" s="226">
        <f t="shared" si="14"/>
        <v>90.597609462109247</v>
      </c>
    </row>
    <row r="60" spans="1:38" s="139" customFormat="1" ht="15" customHeight="1" x14ac:dyDescent="0.25">
      <c r="A60" s="648"/>
      <c r="B60" s="626"/>
      <c r="C60" s="626"/>
      <c r="D60" s="626" t="s">
        <v>102</v>
      </c>
      <c r="E60" s="166" t="s">
        <v>24</v>
      </c>
      <c r="F60" s="175">
        <v>4</v>
      </c>
      <c r="G60" s="175">
        <v>4</v>
      </c>
      <c r="H60" s="175">
        <v>14</v>
      </c>
      <c r="I60" s="175">
        <v>1</v>
      </c>
      <c r="J60" s="175">
        <v>0</v>
      </c>
      <c r="K60" s="606">
        <v>4</v>
      </c>
      <c r="L60" s="175">
        <v>3</v>
      </c>
      <c r="M60" s="175">
        <f t="shared" si="4"/>
        <v>30</v>
      </c>
      <c r="N60" s="180"/>
      <c r="O60" s="22">
        <v>51</v>
      </c>
      <c r="P60" s="22">
        <v>49</v>
      </c>
      <c r="Q60" s="22">
        <v>160</v>
      </c>
      <c r="R60" s="22">
        <v>45</v>
      </c>
      <c r="S60" s="22">
        <v>22</v>
      </c>
      <c r="T60" s="426">
        <v>82</v>
      </c>
      <c r="U60" s="22">
        <v>30</v>
      </c>
      <c r="V60" s="25">
        <f t="shared" si="5"/>
        <v>439</v>
      </c>
      <c r="W60" s="222"/>
      <c r="X60" s="225">
        <f t="shared" si="18"/>
        <v>55</v>
      </c>
      <c r="Y60" s="198">
        <f t="shared" si="7"/>
        <v>0.50458715596330272</v>
      </c>
      <c r="Z60" s="22">
        <f t="shared" si="26"/>
        <v>53</v>
      </c>
      <c r="AA60" s="198">
        <f t="shared" si="16"/>
        <v>0.50961538461538458</v>
      </c>
      <c r="AB60" s="22">
        <f t="shared" si="27"/>
        <v>174</v>
      </c>
      <c r="AC60" s="198">
        <f t="shared" si="8"/>
        <v>0.59385665529010234</v>
      </c>
      <c r="AD60" s="22">
        <f t="shared" si="28"/>
        <v>46</v>
      </c>
      <c r="AE60" s="198">
        <f t="shared" si="9"/>
        <v>0.58227848101265822</v>
      </c>
      <c r="AF60" s="22">
        <f t="shared" si="29"/>
        <v>22</v>
      </c>
      <c r="AG60" s="198">
        <f t="shared" si="10"/>
        <v>0.37931034482758619</v>
      </c>
      <c r="AH60" s="426">
        <f t="shared" si="30"/>
        <v>86</v>
      </c>
      <c r="AI60" s="427">
        <f t="shared" si="11"/>
        <v>0.53086419753086422</v>
      </c>
      <c r="AJ60" s="22">
        <f t="shared" si="12"/>
        <v>33</v>
      </c>
      <c r="AK60" s="198">
        <f t="shared" si="13"/>
        <v>0.45205479452054792</v>
      </c>
      <c r="AL60" s="226">
        <f t="shared" si="14"/>
        <v>472.10051221923993</v>
      </c>
    </row>
    <row r="61" spans="1:38" s="139" customFormat="1" ht="15" customHeight="1" x14ac:dyDescent="0.25">
      <c r="A61" s="648"/>
      <c r="B61" s="626"/>
      <c r="C61" s="626"/>
      <c r="D61" s="626"/>
      <c r="E61" s="166" t="s">
        <v>25</v>
      </c>
      <c r="F61" s="175">
        <v>5</v>
      </c>
      <c r="G61" s="175">
        <v>1</v>
      </c>
      <c r="H61" s="175">
        <v>3</v>
      </c>
      <c r="I61" s="175">
        <v>0</v>
      </c>
      <c r="J61" s="175">
        <v>0</v>
      </c>
      <c r="K61" s="606">
        <v>2</v>
      </c>
      <c r="L61" s="175">
        <v>2</v>
      </c>
      <c r="M61" s="175">
        <f t="shared" si="4"/>
        <v>13</v>
      </c>
      <c r="N61" s="180"/>
      <c r="O61" s="22">
        <v>32</v>
      </c>
      <c r="P61" s="22">
        <v>25</v>
      </c>
      <c r="Q61" s="22">
        <v>72</v>
      </c>
      <c r="R61" s="22">
        <v>22</v>
      </c>
      <c r="S61" s="22">
        <v>28</v>
      </c>
      <c r="T61" s="426">
        <v>58</v>
      </c>
      <c r="U61" s="22">
        <v>29</v>
      </c>
      <c r="V61" s="25">
        <f t="shared" si="5"/>
        <v>266</v>
      </c>
      <c r="W61" s="222"/>
      <c r="X61" s="225">
        <f t="shared" si="18"/>
        <v>37</v>
      </c>
      <c r="Y61" s="198">
        <f t="shared" si="7"/>
        <v>0.33944954128440369</v>
      </c>
      <c r="Z61" s="22">
        <f t="shared" si="26"/>
        <v>26</v>
      </c>
      <c r="AA61" s="198">
        <f t="shared" si="16"/>
        <v>0.25</v>
      </c>
      <c r="AB61" s="22">
        <f t="shared" si="27"/>
        <v>75</v>
      </c>
      <c r="AC61" s="198">
        <f t="shared" si="8"/>
        <v>0.25597269624573377</v>
      </c>
      <c r="AD61" s="22">
        <f t="shared" si="28"/>
        <v>22</v>
      </c>
      <c r="AE61" s="198">
        <f t="shared" si="9"/>
        <v>0.27848101265822783</v>
      </c>
      <c r="AF61" s="22">
        <f t="shared" si="29"/>
        <v>28</v>
      </c>
      <c r="AG61" s="198">
        <f t="shared" si="10"/>
        <v>0.48275862068965519</v>
      </c>
      <c r="AH61" s="426">
        <f t="shared" si="30"/>
        <v>60</v>
      </c>
      <c r="AI61" s="427">
        <f t="shared" si="11"/>
        <v>0.37037037037037035</v>
      </c>
      <c r="AJ61" s="22">
        <f t="shared" si="12"/>
        <v>31</v>
      </c>
      <c r="AK61" s="198">
        <f t="shared" si="13"/>
        <v>0.42465753424657532</v>
      </c>
      <c r="AL61" s="226">
        <f t="shared" si="14"/>
        <v>280.97703224124837</v>
      </c>
    </row>
    <row r="62" spans="1:38" s="139" customFormat="1" ht="15" customHeight="1" x14ac:dyDescent="0.25">
      <c r="A62" s="648"/>
      <c r="B62" s="626"/>
      <c r="C62" s="626"/>
      <c r="D62" s="626"/>
      <c r="E62" s="166" t="s">
        <v>27</v>
      </c>
      <c r="F62" s="175">
        <v>0</v>
      </c>
      <c r="G62" s="175">
        <v>0</v>
      </c>
      <c r="H62" s="175">
        <v>0</v>
      </c>
      <c r="I62" s="175">
        <v>0</v>
      </c>
      <c r="J62" s="175">
        <v>0</v>
      </c>
      <c r="K62" s="606">
        <v>0</v>
      </c>
      <c r="L62" s="175">
        <v>0</v>
      </c>
      <c r="M62" s="175">
        <f t="shared" si="4"/>
        <v>0</v>
      </c>
      <c r="N62" s="180"/>
      <c r="O62" s="22">
        <v>1</v>
      </c>
      <c r="P62" s="22">
        <v>0</v>
      </c>
      <c r="Q62" s="22">
        <v>6</v>
      </c>
      <c r="R62" s="22">
        <v>1</v>
      </c>
      <c r="S62" s="22">
        <v>1</v>
      </c>
      <c r="T62" s="426">
        <v>1</v>
      </c>
      <c r="U62" s="22">
        <v>1</v>
      </c>
      <c r="V62" s="25">
        <f t="shared" si="5"/>
        <v>11</v>
      </c>
      <c r="W62" s="222"/>
      <c r="X62" s="225">
        <f t="shared" si="18"/>
        <v>1</v>
      </c>
      <c r="Y62" s="198">
        <f t="shared" si="7"/>
        <v>9.1743119266055051E-3</v>
      </c>
      <c r="Z62" s="22">
        <f t="shared" si="26"/>
        <v>0</v>
      </c>
      <c r="AA62" s="198">
        <f t="shared" si="16"/>
        <v>0</v>
      </c>
      <c r="AB62" s="22">
        <f t="shared" si="27"/>
        <v>6</v>
      </c>
      <c r="AC62" s="198">
        <f t="shared" si="8"/>
        <v>2.0477815699658702E-2</v>
      </c>
      <c r="AD62" s="22">
        <f t="shared" si="28"/>
        <v>1</v>
      </c>
      <c r="AE62" s="198">
        <f t="shared" si="9"/>
        <v>1.2658227848101266E-2</v>
      </c>
      <c r="AF62" s="22">
        <f t="shared" si="29"/>
        <v>1</v>
      </c>
      <c r="AG62" s="198">
        <f t="shared" si="10"/>
        <v>1.7241379310344827E-2</v>
      </c>
      <c r="AH62" s="426">
        <f t="shared" si="30"/>
        <v>1</v>
      </c>
      <c r="AI62" s="427">
        <f t="shared" si="11"/>
        <v>6.1728395061728392E-3</v>
      </c>
      <c r="AJ62" s="22">
        <f t="shared" si="12"/>
        <v>1</v>
      </c>
      <c r="AK62" s="198">
        <f t="shared" si="13"/>
        <v>1.3698630136986301E-2</v>
      </c>
      <c r="AL62" s="226">
        <f t="shared" si="14"/>
        <v>11.065724574290883</v>
      </c>
    </row>
    <row r="63" spans="1:38" s="139" customFormat="1" ht="15" customHeight="1" x14ac:dyDescent="0.25">
      <c r="A63" s="648"/>
      <c r="B63" s="626"/>
      <c r="C63" s="626"/>
      <c r="D63" s="626"/>
      <c r="E63" s="166" t="s">
        <v>28</v>
      </c>
      <c r="F63" s="175">
        <v>0</v>
      </c>
      <c r="G63" s="175">
        <v>0</v>
      </c>
      <c r="H63" s="175">
        <v>0</v>
      </c>
      <c r="I63" s="175">
        <v>0</v>
      </c>
      <c r="J63" s="175">
        <v>0</v>
      </c>
      <c r="K63" s="606">
        <v>0</v>
      </c>
      <c r="L63" s="175">
        <v>0</v>
      </c>
      <c r="M63" s="175">
        <f t="shared" si="4"/>
        <v>0</v>
      </c>
      <c r="N63" s="180"/>
      <c r="O63" s="22">
        <v>0</v>
      </c>
      <c r="P63" s="22">
        <v>1</v>
      </c>
      <c r="Q63" s="22">
        <v>1</v>
      </c>
      <c r="R63" s="29">
        <v>0</v>
      </c>
      <c r="S63" s="22">
        <v>1</v>
      </c>
      <c r="T63" s="426">
        <v>0</v>
      </c>
      <c r="U63" s="29">
        <v>0</v>
      </c>
      <c r="V63" s="25">
        <f t="shared" si="5"/>
        <v>3</v>
      </c>
      <c r="W63" s="222"/>
      <c r="X63" s="225">
        <f t="shared" si="18"/>
        <v>0</v>
      </c>
      <c r="Y63" s="198">
        <f t="shared" si="7"/>
        <v>0</v>
      </c>
      <c r="Z63" s="22">
        <f t="shared" si="26"/>
        <v>1</v>
      </c>
      <c r="AA63" s="198">
        <f t="shared" si="16"/>
        <v>9.6153846153846159E-3</v>
      </c>
      <c r="AB63" s="22">
        <f t="shared" si="27"/>
        <v>1</v>
      </c>
      <c r="AC63" s="198">
        <f t="shared" si="8"/>
        <v>3.4129692832764505E-3</v>
      </c>
      <c r="AD63" s="22">
        <f t="shared" si="28"/>
        <v>0</v>
      </c>
      <c r="AE63" s="198">
        <f t="shared" si="9"/>
        <v>0</v>
      </c>
      <c r="AF63" s="22">
        <f t="shared" si="29"/>
        <v>1</v>
      </c>
      <c r="AG63" s="198">
        <f t="shared" si="10"/>
        <v>1.7241379310344827E-2</v>
      </c>
      <c r="AH63" s="426">
        <f t="shared" ref="AH63:AH126" si="36">+K63+T63</f>
        <v>0</v>
      </c>
      <c r="AI63" s="427">
        <f t="shared" si="11"/>
        <v>0</v>
      </c>
      <c r="AJ63" s="22">
        <f t="shared" si="12"/>
        <v>0</v>
      </c>
      <c r="AK63" s="198">
        <f t="shared" si="13"/>
        <v>0</v>
      </c>
      <c r="AL63" s="226">
        <f t="shared" si="14"/>
        <v>3.0302697332090056</v>
      </c>
    </row>
    <row r="64" spans="1:38" s="139" customFormat="1" ht="15.75" customHeight="1" thickBot="1" x14ac:dyDescent="0.3">
      <c r="A64" s="648"/>
      <c r="B64" s="626"/>
      <c r="C64" s="626"/>
      <c r="D64" s="669"/>
      <c r="E64" s="237" t="s">
        <v>26</v>
      </c>
      <c r="F64" s="239">
        <v>0</v>
      </c>
      <c r="G64" s="239">
        <v>3</v>
      </c>
      <c r="H64" s="239">
        <v>2</v>
      </c>
      <c r="I64" s="239">
        <v>0</v>
      </c>
      <c r="J64" s="239">
        <v>0</v>
      </c>
      <c r="K64" s="608">
        <v>0</v>
      </c>
      <c r="L64" s="239">
        <v>1</v>
      </c>
      <c r="M64" s="239">
        <f t="shared" si="4"/>
        <v>6</v>
      </c>
      <c r="N64" s="240"/>
      <c r="O64" s="246">
        <v>16</v>
      </c>
      <c r="P64" s="246">
        <v>21</v>
      </c>
      <c r="Q64" s="246">
        <v>35</v>
      </c>
      <c r="R64" s="246">
        <v>10</v>
      </c>
      <c r="S64" s="246">
        <v>6</v>
      </c>
      <c r="T64" s="428">
        <v>15</v>
      </c>
      <c r="U64" s="246">
        <v>7</v>
      </c>
      <c r="V64" s="242">
        <f t="shared" si="5"/>
        <v>110</v>
      </c>
      <c r="W64" s="243"/>
      <c r="X64" s="244">
        <f t="shared" si="18"/>
        <v>16</v>
      </c>
      <c r="Y64" s="245">
        <f t="shared" si="7"/>
        <v>0.14678899082568808</v>
      </c>
      <c r="Z64" s="246">
        <f t="shared" si="26"/>
        <v>24</v>
      </c>
      <c r="AA64" s="245">
        <f t="shared" si="16"/>
        <v>0.23076923076923078</v>
      </c>
      <c r="AB64" s="246">
        <f t="shared" si="27"/>
        <v>37</v>
      </c>
      <c r="AC64" s="245">
        <f t="shared" si="8"/>
        <v>0.12627986348122866</v>
      </c>
      <c r="AD64" s="246">
        <f t="shared" si="28"/>
        <v>10</v>
      </c>
      <c r="AE64" s="245">
        <f t="shared" si="9"/>
        <v>0.12658227848101267</v>
      </c>
      <c r="AF64" s="246">
        <f t="shared" si="29"/>
        <v>6</v>
      </c>
      <c r="AG64" s="245">
        <f t="shared" si="10"/>
        <v>0.10344827586206896</v>
      </c>
      <c r="AH64" s="428">
        <f t="shared" si="36"/>
        <v>15</v>
      </c>
      <c r="AI64" s="429">
        <f t="shared" si="11"/>
        <v>9.2592592592592587E-2</v>
      </c>
      <c r="AJ64" s="246">
        <f t="shared" si="12"/>
        <v>8</v>
      </c>
      <c r="AK64" s="245">
        <f t="shared" si="13"/>
        <v>0.1095890410958904</v>
      </c>
      <c r="AL64" s="247">
        <f t="shared" si="14"/>
        <v>116.82646123201181</v>
      </c>
    </row>
    <row r="65" spans="1:38" s="139" customFormat="1" ht="15" customHeight="1" x14ac:dyDescent="0.25">
      <c r="A65" s="648"/>
      <c r="B65" s="626"/>
      <c r="C65" s="665"/>
      <c r="D65" s="702" t="s">
        <v>70</v>
      </c>
      <c r="E65" s="359" t="s">
        <v>43</v>
      </c>
      <c r="F65" s="262">
        <v>1</v>
      </c>
      <c r="G65" s="262">
        <v>2</v>
      </c>
      <c r="H65" s="262">
        <v>1</v>
      </c>
      <c r="I65" s="262">
        <v>0</v>
      </c>
      <c r="J65" s="262">
        <v>3</v>
      </c>
      <c r="K65" s="609">
        <v>0</v>
      </c>
      <c r="L65" s="262">
        <v>0</v>
      </c>
      <c r="M65" s="262">
        <f t="shared" si="4"/>
        <v>7</v>
      </c>
      <c r="N65" s="360"/>
      <c r="O65" s="361">
        <v>26</v>
      </c>
      <c r="P65" s="361">
        <v>26</v>
      </c>
      <c r="Q65" s="361">
        <v>62</v>
      </c>
      <c r="R65" s="361">
        <v>24</v>
      </c>
      <c r="S65" s="361">
        <v>19</v>
      </c>
      <c r="T65" s="430">
        <v>43</v>
      </c>
      <c r="U65" s="361">
        <v>34</v>
      </c>
      <c r="V65" s="362">
        <f t="shared" si="5"/>
        <v>234</v>
      </c>
      <c r="W65" s="363"/>
      <c r="X65" s="364">
        <f t="shared" si="18"/>
        <v>27</v>
      </c>
      <c r="Y65" s="365">
        <f>+X65/$AQ$3</f>
        <v>0.24770642201834864</v>
      </c>
      <c r="Z65" s="361">
        <f t="shared" si="26"/>
        <v>28</v>
      </c>
      <c r="AA65" s="365">
        <f t="shared" si="16"/>
        <v>0.26923076923076922</v>
      </c>
      <c r="AB65" s="361">
        <f t="shared" si="27"/>
        <v>63</v>
      </c>
      <c r="AC65" s="365">
        <f t="shared" si="8"/>
        <v>0.21501706484641639</v>
      </c>
      <c r="AD65" s="361">
        <f t="shared" si="28"/>
        <v>24</v>
      </c>
      <c r="AE65" s="365">
        <f t="shared" si="9"/>
        <v>0.30379746835443039</v>
      </c>
      <c r="AF65" s="361">
        <f t="shared" si="29"/>
        <v>22</v>
      </c>
      <c r="AG65" s="365">
        <f t="shared" si="10"/>
        <v>0.37931034482758619</v>
      </c>
      <c r="AH65" s="430">
        <f t="shared" si="36"/>
        <v>43</v>
      </c>
      <c r="AI65" s="431">
        <f t="shared" si="11"/>
        <v>0.26543209876543211</v>
      </c>
      <c r="AJ65" s="361">
        <f t="shared" si="12"/>
        <v>34</v>
      </c>
      <c r="AK65" s="365">
        <f t="shared" si="13"/>
        <v>0.46575342465753422</v>
      </c>
      <c r="AL65" s="366">
        <f t="shared" si="14"/>
        <v>242.680494168043</v>
      </c>
    </row>
    <row r="66" spans="1:38" s="139" customFormat="1" ht="15" customHeight="1" x14ac:dyDescent="0.25">
      <c r="A66" s="648"/>
      <c r="B66" s="626"/>
      <c r="C66" s="665"/>
      <c r="D66" s="703"/>
      <c r="E66" s="367" t="s">
        <v>44</v>
      </c>
      <c r="F66" s="178">
        <v>8</v>
      </c>
      <c r="G66" s="178">
        <v>6</v>
      </c>
      <c r="H66" s="178">
        <v>18</v>
      </c>
      <c r="I66" s="178">
        <v>1</v>
      </c>
      <c r="J66" s="178">
        <v>3</v>
      </c>
      <c r="K66" s="606">
        <v>6</v>
      </c>
      <c r="L66" s="178">
        <v>0</v>
      </c>
      <c r="M66" s="178">
        <f t="shared" si="4"/>
        <v>42</v>
      </c>
      <c r="N66" s="24"/>
      <c r="O66" s="29">
        <v>74</v>
      </c>
      <c r="P66" s="29">
        <v>70</v>
      </c>
      <c r="Q66" s="29">
        <v>212</v>
      </c>
      <c r="R66" s="29">
        <v>54</v>
      </c>
      <c r="S66" s="29">
        <v>39</v>
      </c>
      <c r="T66" s="426">
        <v>113</v>
      </c>
      <c r="U66" s="29">
        <v>33</v>
      </c>
      <c r="V66" s="30">
        <f t="shared" si="5"/>
        <v>595</v>
      </c>
      <c r="W66" s="368"/>
      <c r="X66" s="369">
        <f t="shared" si="18"/>
        <v>82</v>
      </c>
      <c r="Y66" s="370">
        <f t="shared" si="7"/>
        <v>0.75229357798165142</v>
      </c>
      <c r="Z66" s="29">
        <f t="shared" si="26"/>
        <v>76</v>
      </c>
      <c r="AA66" s="370">
        <f t="shared" si="16"/>
        <v>0.73076923076923073</v>
      </c>
      <c r="AB66" s="29">
        <f t="shared" si="27"/>
        <v>230</v>
      </c>
      <c r="AC66" s="370">
        <f t="shared" si="8"/>
        <v>0.78498293515358364</v>
      </c>
      <c r="AD66" s="29">
        <f t="shared" si="28"/>
        <v>55</v>
      </c>
      <c r="AE66" s="370">
        <f t="shared" si="9"/>
        <v>0.69620253164556967</v>
      </c>
      <c r="AF66" s="29">
        <f t="shared" si="29"/>
        <v>42</v>
      </c>
      <c r="AG66" s="370">
        <f t="shared" si="10"/>
        <v>0.72413793103448276</v>
      </c>
      <c r="AH66" s="426">
        <f t="shared" si="36"/>
        <v>119</v>
      </c>
      <c r="AI66" s="427">
        <f t="shared" si="11"/>
        <v>0.73456790123456794</v>
      </c>
      <c r="AJ66" s="29">
        <f t="shared" si="12"/>
        <v>33</v>
      </c>
      <c r="AK66" s="370">
        <f t="shared" si="13"/>
        <v>0.45205479452054792</v>
      </c>
      <c r="AL66" s="371">
        <f t="shared" si="14"/>
        <v>641.42295410781901</v>
      </c>
    </row>
    <row r="67" spans="1:38" s="139" customFormat="1" ht="15" customHeight="1" x14ac:dyDescent="0.25">
      <c r="A67" s="648"/>
      <c r="B67" s="626"/>
      <c r="C67" s="665" t="s">
        <v>45</v>
      </c>
      <c r="D67" s="668" t="s">
        <v>230</v>
      </c>
      <c r="E67" s="192" t="s">
        <v>38</v>
      </c>
      <c r="F67" s="175">
        <v>0</v>
      </c>
      <c r="G67" s="175">
        <v>0</v>
      </c>
      <c r="H67" s="175">
        <v>0</v>
      </c>
      <c r="I67" s="175">
        <v>0</v>
      </c>
      <c r="J67" s="175">
        <v>0</v>
      </c>
      <c r="K67" s="606">
        <v>0</v>
      </c>
      <c r="L67" s="175">
        <v>0</v>
      </c>
      <c r="M67" s="175">
        <f t="shared" si="4"/>
        <v>0</v>
      </c>
      <c r="N67" s="180"/>
      <c r="O67" s="22">
        <v>0</v>
      </c>
      <c r="P67" s="22">
        <v>0</v>
      </c>
      <c r="Q67" s="22">
        <v>0</v>
      </c>
      <c r="R67" s="22">
        <v>0</v>
      </c>
      <c r="S67" s="22">
        <v>0</v>
      </c>
      <c r="T67" s="426">
        <v>0</v>
      </c>
      <c r="U67" s="22">
        <v>0</v>
      </c>
      <c r="V67" s="25">
        <f t="shared" si="5"/>
        <v>0</v>
      </c>
      <c r="W67" s="222"/>
      <c r="X67" s="225">
        <f t="shared" si="18"/>
        <v>0</v>
      </c>
      <c r="Y67" s="198">
        <f>+X67/$X$65</f>
        <v>0</v>
      </c>
      <c r="Z67" s="22">
        <f t="shared" ref="Z67:Z98" si="37">+G67+P67</f>
        <v>0</v>
      </c>
      <c r="AA67" s="198">
        <f>+Z67/$Z$65</f>
        <v>0</v>
      </c>
      <c r="AB67" s="22">
        <f t="shared" ref="AB67:AB98" si="38">+H67+Q67</f>
        <v>0</v>
      </c>
      <c r="AC67" s="198">
        <f>+AB67/$AB$65</f>
        <v>0</v>
      </c>
      <c r="AD67" s="22">
        <f t="shared" ref="AD67:AD98" si="39">+I67+R67</f>
        <v>0</v>
      </c>
      <c r="AE67" s="198">
        <f>+AD67/$AD$65</f>
        <v>0</v>
      </c>
      <c r="AF67" s="22">
        <f t="shared" ref="AF67:AF98" si="40">+J67+S67</f>
        <v>0</v>
      </c>
      <c r="AG67" s="198">
        <f>+AF67/$AF$65</f>
        <v>0</v>
      </c>
      <c r="AH67" s="426">
        <f t="shared" si="36"/>
        <v>0</v>
      </c>
      <c r="AI67" s="427">
        <f>+AH67/$AH$65</f>
        <v>0</v>
      </c>
      <c r="AJ67" s="22">
        <f t="shared" si="12"/>
        <v>0</v>
      </c>
      <c r="AK67" s="198">
        <f>+AJ67/$AJ$65</f>
        <v>0</v>
      </c>
      <c r="AL67" s="226">
        <f t="shared" si="14"/>
        <v>0</v>
      </c>
    </row>
    <row r="68" spans="1:38" s="139" customFormat="1" ht="15" customHeight="1" x14ac:dyDescent="0.25">
      <c r="A68" s="648"/>
      <c r="B68" s="626"/>
      <c r="C68" s="665"/>
      <c r="D68" s="700"/>
      <c r="E68" s="358" t="s">
        <v>35</v>
      </c>
      <c r="F68" s="379">
        <v>1</v>
      </c>
      <c r="G68" s="379">
        <v>0</v>
      </c>
      <c r="H68" s="379">
        <v>1</v>
      </c>
      <c r="I68" s="379">
        <v>0</v>
      </c>
      <c r="J68" s="379">
        <v>0</v>
      </c>
      <c r="K68" s="606">
        <v>1</v>
      </c>
      <c r="L68" s="379">
        <v>0</v>
      </c>
      <c r="M68" s="379">
        <f t="shared" ref="M68:M131" si="41">+SUM(F68:L68)</f>
        <v>3</v>
      </c>
      <c r="N68" s="380"/>
      <c r="O68" s="381">
        <v>19</v>
      </c>
      <c r="P68" s="381">
        <v>14</v>
      </c>
      <c r="Q68" s="381">
        <v>44</v>
      </c>
      <c r="R68" s="381">
        <v>14</v>
      </c>
      <c r="S68" s="381">
        <v>16</v>
      </c>
      <c r="T68" s="426">
        <v>32</v>
      </c>
      <c r="U68" s="381">
        <v>25</v>
      </c>
      <c r="V68" s="382">
        <f t="shared" ref="V68:V131" si="42">+SUM(O68:U68)</f>
        <v>164</v>
      </c>
      <c r="W68" s="383"/>
      <c r="X68" s="384">
        <f t="shared" si="18"/>
        <v>20</v>
      </c>
      <c r="Y68" s="385">
        <f>+X68/$X$65</f>
        <v>0.7407407407407407</v>
      </c>
      <c r="Z68" s="381">
        <f t="shared" si="37"/>
        <v>14</v>
      </c>
      <c r="AA68" s="385">
        <f t="shared" ref="AA68:AA86" si="43">+Z68/$Z$65</f>
        <v>0.5</v>
      </c>
      <c r="AB68" s="381">
        <f t="shared" si="38"/>
        <v>45</v>
      </c>
      <c r="AC68" s="385">
        <f t="shared" ref="AC68:AC85" si="44">+AB68/$AB$65</f>
        <v>0.7142857142857143</v>
      </c>
      <c r="AD68" s="381">
        <f t="shared" si="39"/>
        <v>14</v>
      </c>
      <c r="AE68" s="385">
        <f t="shared" ref="AE68:AE86" si="45">+AD68/$AD$65</f>
        <v>0.58333333333333337</v>
      </c>
      <c r="AF68" s="381">
        <f t="shared" si="40"/>
        <v>16</v>
      </c>
      <c r="AG68" s="385">
        <f t="shared" ref="AG68:AG86" si="46">+AF68/$AF$65</f>
        <v>0.72727272727272729</v>
      </c>
      <c r="AH68" s="426">
        <f t="shared" si="36"/>
        <v>33</v>
      </c>
      <c r="AI68" s="427">
        <f t="shared" ref="AI68:AI86" si="47">+AH68/$AH$65</f>
        <v>0.76744186046511631</v>
      </c>
      <c r="AJ68" s="381">
        <f t="shared" ref="AJ68:AJ132" si="48">+L68+U68</f>
        <v>25</v>
      </c>
      <c r="AK68" s="385">
        <f t="shared" ref="AK68:AK86" si="49">+AJ68/$AJ$65</f>
        <v>0.73529411764705888</v>
      </c>
      <c r="AL68" s="386">
        <f t="shared" ref="AL68:AL131" si="50">+SUM(X68:AJ68)</f>
        <v>171.0330743760976</v>
      </c>
    </row>
    <row r="69" spans="1:38" s="139" customFormat="1" ht="15" customHeight="1" x14ac:dyDescent="0.25">
      <c r="A69" s="648"/>
      <c r="B69" s="626"/>
      <c r="C69" s="665"/>
      <c r="D69" s="700"/>
      <c r="E69" s="358" t="s">
        <v>50</v>
      </c>
      <c r="F69" s="379">
        <v>0</v>
      </c>
      <c r="G69" s="379">
        <v>0</v>
      </c>
      <c r="H69" s="379">
        <v>0</v>
      </c>
      <c r="I69" s="379">
        <v>0</v>
      </c>
      <c r="J69" s="379">
        <v>0</v>
      </c>
      <c r="K69" s="606">
        <v>0</v>
      </c>
      <c r="L69" s="379">
        <v>0</v>
      </c>
      <c r="M69" s="379">
        <f t="shared" si="41"/>
        <v>0</v>
      </c>
      <c r="N69" s="380"/>
      <c r="O69" s="381">
        <v>0</v>
      </c>
      <c r="P69" s="381">
        <v>0</v>
      </c>
      <c r="Q69" s="381">
        <v>0</v>
      </c>
      <c r="R69" s="381">
        <v>0</v>
      </c>
      <c r="S69" s="381">
        <v>0</v>
      </c>
      <c r="T69" s="426">
        <v>0</v>
      </c>
      <c r="U69" s="381">
        <v>0</v>
      </c>
      <c r="V69" s="382">
        <f t="shared" si="42"/>
        <v>0</v>
      </c>
      <c r="W69" s="383"/>
      <c r="X69" s="384">
        <f t="shared" si="18"/>
        <v>0</v>
      </c>
      <c r="Y69" s="385">
        <f t="shared" ref="Y69:Y86" si="51">+X69/$X$65</f>
        <v>0</v>
      </c>
      <c r="Z69" s="381">
        <f t="shared" si="37"/>
        <v>0</v>
      </c>
      <c r="AA69" s="385">
        <f t="shared" si="43"/>
        <v>0</v>
      </c>
      <c r="AB69" s="381">
        <f t="shared" si="38"/>
        <v>0</v>
      </c>
      <c r="AC69" s="385">
        <f t="shared" si="44"/>
        <v>0</v>
      </c>
      <c r="AD69" s="381">
        <f t="shared" si="39"/>
        <v>0</v>
      </c>
      <c r="AE69" s="385">
        <f t="shared" si="45"/>
        <v>0</v>
      </c>
      <c r="AF69" s="381">
        <f t="shared" si="40"/>
        <v>0</v>
      </c>
      <c r="AG69" s="385">
        <f t="shared" si="46"/>
        <v>0</v>
      </c>
      <c r="AH69" s="426">
        <f t="shared" si="36"/>
        <v>0</v>
      </c>
      <c r="AI69" s="427">
        <f t="shared" si="47"/>
        <v>0</v>
      </c>
      <c r="AJ69" s="381">
        <f t="shared" si="48"/>
        <v>0</v>
      </c>
      <c r="AK69" s="385">
        <f t="shared" si="49"/>
        <v>0</v>
      </c>
      <c r="AL69" s="386">
        <f t="shared" si="50"/>
        <v>0</v>
      </c>
    </row>
    <row r="70" spans="1:38" s="139" customFormat="1" ht="15" customHeight="1" x14ac:dyDescent="0.25">
      <c r="A70" s="648"/>
      <c r="B70" s="626"/>
      <c r="C70" s="665"/>
      <c r="D70" s="700"/>
      <c r="E70" s="192" t="s">
        <v>37</v>
      </c>
      <c r="F70" s="175">
        <v>0</v>
      </c>
      <c r="G70" s="175">
        <v>1</v>
      </c>
      <c r="H70" s="175">
        <v>0</v>
      </c>
      <c r="I70" s="175">
        <v>0</v>
      </c>
      <c r="J70" s="175">
        <v>0</v>
      </c>
      <c r="K70" s="606">
        <v>0</v>
      </c>
      <c r="L70" s="175">
        <v>0</v>
      </c>
      <c r="M70" s="175">
        <f t="shared" si="41"/>
        <v>1</v>
      </c>
      <c r="N70" s="180"/>
      <c r="O70" s="22">
        <v>0</v>
      </c>
      <c r="P70" s="22">
        <v>0</v>
      </c>
      <c r="Q70" s="22">
        <v>1</v>
      </c>
      <c r="R70" s="22">
        <v>1</v>
      </c>
      <c r="S70" s="22">
        <v>0</v>
      </c>
      <c r="T70" s="426">
        <v>1</v>
      </c>
      <c r="U70" s="22">
        <v>0</v>
      </c>
      <c r="V70" s="25">
        <f t="shared" si="42"/>
        <v>3</v>
      </c>
      <c r="W70" s="222"/>
      <c r="X70" s="225">
        <f t="shared" si="18"/>
        <v>0</v>
      </c>
      <c r="Y70" s="198">
        <f t="shared" si="51"/>
        <v>0</v>
      </c>
      <c r="Z70" s="22">
        <f t="shared" si="37"/>
        <v>1</v>
      </c>
      <c r="AA70" s="198">
        <f t="shared" si="43"/>
        <v>3.5714285714285712E-2</v>
      </c>
      <c r="AB70" s="22">
        <f t="shared" si="38"/>
        <v>1</v>
      </c>
      <c r="AC70" s="198">
        <f t="shared" si="44"/>
        <v>1.5873015873015872E-2</v>
      </c>
      <c r="AD70" s="22">
        <f t="shared" si="39"/>
        <v>1</v>
      </c>
      <c r="AE70" s="198">
        <f t="shared" si="45"/>
        <v>4.1666666666666664E-2</v>
      </c>
      <c r="AF70" s="22">
        <f t="shared" si="40"/>
        <v>0</v>
      </c>
      <c r="AG70" s="198">
        <f t="shared" si="46"/>
        <v>0</v>
      </c>
      <c r="AH70" s="426">
        <f t="shared" si="36"/>
        <v>1</v>
      </c>
      <c r="AI70" s="427">
        <f t="shared" si="47"/>
        <v>2.3255813953488372E-2</v>
      </c>
      <c r="AJ70" s="22">
        <f t="shared" si="48"/>
        <v>0</v>
      </c>
      <c r="AK70" s="198">
        <f t="shared" si="49"/>
        <v>0</v>
      </c>
      <c r="AL70" s="226">
        <f t="shared" si="50"/>
        <v>4.1165097822074568</v>
      </c>
    </row>
    <row r="71" spans="1:38" s="139" customFormat="1" ht="15" customHeight="1" x14ac:dyDescent="0.25">
      <c r="A71" s="648"/>
      <c r="B71" s="626"/>
      <c r="C71" s="665"/>
      <c r="D71" s="701"/>
      <c r="E71" s="192" t="s">
        <v>36</v>
      </c>
      <c r="F71" s="175">
        <v>0</v>
      </c>
      <c r="G71" s="175">
        <v>1</v>
      </c>
      <c r="H71" s="175">
        <v>0</v>
      </c>
      <c r="I71" s="175">
        <v>0</v>
      </c>
      <c r="J71" s="175">
        <v>0</v>
      </c>
      <c r="K71" s="606">
        <v>2</v>
      </c>
      <c r="L71" s="175">
        <v>0</v>
      </c>
      <c r="M71" s="175">
        <f t="shared" si="41"/>
        <v>3</v>
      </c>
      <c r="N71" s="180"/>
      <c r="O71" s="22">
        <v>7</v>
      </c>
      <c r="P71" s="22">
        <v>12</v>
      </c>
      <c r="Q71" s="22">
        <v>17</v>
      </c>
      <c r="R71" s="22">
        <v>9</v>
      </c>
      <c r="S71" s="22">
        <v>3</v>
      </c>
      <c r="T71" s="426">
        <v>10</v>
      </c>
      <c r="U71" s="22">
        <v>9</v>
      </c>
      <c r="V71" s="25">
        <f t="shared" si="42"/>
        <v>67</v>
      </c>
      <c r="W71" s="222"/>
      <c r="X71" s="225">
        <f t="shared" ref="X71:X134" si="52">+F71+O71</f>
        <v>7</v>
      </c>
      <c r="Y71" s="198">
        <f t="shared" si="51"/>
        <v>0.25925925925925924</v>
      </c>
      <c r="Z71" s="22">
        <f t="shared" si="37"/>
        <v>13</v>
      </c>
      <c r="AA71" s="198">
        <f t="shared" si="43"/>
        <v>0.4642857142857143</v>
      </c>
      <c r="AB71" s="22">
        <f t="shared" si="38"/>
        <v>17</v>
      </c>
      <c r="AC71" s="198">
        <f t="shared" si="44"/>
        <v>0.26984126984126983</v>
      </c>
      <c r="AD71" s="22">
        <f t="shared" si="39"/>
        <v>9</v>
      </c>
      <c r="AE71" s="198">
        <f t="shared" si="45"/>
        <v>0.375</v>
      </c>
      <c r="AF71" s="22">
        <f t="shared" si="40"/>
        <v>3</v>
      </c>
      <c r="AG71" s="198">
        <f t="shared" si="46"/>
        <v>0.13636363636363635</v>
      </c>
      <c r="AH71" s="426">
        <f t="shared" si="36"/>
        <v>12</v>
      </c>
      <c r="AI71" s="427">
        <f t="shared" si="47"/>
        <v>0.27906976744186046</v>
      </c>
      <c r="AJ71" s="22">
        <f t="shared" si="48"/>
        <v>9</v>
      </c>
      <c r="AK71" s="198">
        <f t="shared" si="49"/>
        <v>0.26470588235294118</v>
      </c>
      <c r="AL71" s="226">
        <f t="shared" si="50"/>
        <v>71.783819647191734</v>
      </c>
    </row>
    <row r="72" spans="1:38" s="139" customFormat="1" ht="15" customHeight="1" x14ac:dyDescent="0.25">
      <c r="A72" s="648"/>
      <c r="B72" s="626"/>
      <c r="C72" s="665"/>
      <c r="D72" s="652" t="s">
        <v>227</v>
      </c>
      <c r="E72" s="192" t="s">
        <v>38</v>
      </c>
      <c r="F72" s="178">
        <v>0</v>
      </c>
      <c r="G72" s="175">
        <v>1</v>
      </c>
      <c r="H72" s="178">
        <v>0</v>
      </c>
      <c r="I72" s="178">
        <v>0</v>
      </c>
      <c r="J72" s="175">
        <v>0</v>
      </c>
      <c r="K72" s="606">
        <v>0</v>
      </c>
      <c r="L72" s="175">
        <v>0</v>
      </c>
      <c r="M72" s="175">
        <f t="shared" si="41"/>
        <v>1</v>
      </c>
      <c r="N72" s="180"/>
      <c r="O72" s="22">
        <v>0</v>
      </c>
      <c r="P72" s="22">
        <v>0</v>
      </c>
      <c r="Q72" s="22">
        <v>0</v>
      </c>
      <c r="R72" s="22">
        <v>0</v>
      </c>
      <c r="S72" s="22">
        <v>0</v>
      </c>
      <c r="T72" s="426">
        <v>0</v>
      </c>
      <c r="U72" s="22">
        <v>0</v>
      </c>
      <c r="V72" s="25">
        <f t="shared" si="42"/>
        <v>0</v>
      </c>
      <c r="W72" s="222"/>
      <c r="X72" s="225">
        <f t="shared" si="52"/>
        <v>0</v>
      </c>
      <c r="Y72" s="198">
        <f t="shared" si="51"/>
        <v>0</v>
      </c>
      <c r="Z72" s="22">
        <f t="shared" si="37"/>
        <v>1</v>
      </c>
      <c r="AA72" s="198">
        <f t="shared" si="43"/>
        <v>3.5714285714285712E-2</v>
      </c>
      <c r="AB72" s="22">
        <f t="shared" si="38"/>
        <v>0</v>
      </c>
      <c r="AC72" s="198">
        <f t="shared" si="44"/>
        <v>0</v>
      </c>
      <c r="AD72" s="22">
        <f t="shared" si="39"/>
        <v>0</v>
      </c>
      <c r="AE72" s="198">
        <f t="shared" si="45"/>
        <v>0</v>
      </c>
      <c r="AF72" s="22">
        <f t="shared" si="40"/>
        <v>0</v>
      </c>
      <c r="AG72" s="198">
        <f t="shared" si="46"/>
        <v>0</v>
      </c>
      <c r="AH72" s="426">
        <f t="shared" si="36"/>
        <v>0</v>
      </c>
      <c r="AI72" s="427">
        <f t="shared" si="47"/>
        <v>0</v>
      </c>
      <c r="AJ72" s="22">
        <f t="shared" si="48"/>
        <v>0</v>
      </c>
      <c r="AK72" s="198">
        <f t="shared" si="49"/>
        <v>0</v>
      </c>
      <c r="AL72" s="226">
        <f t="shared" si="50"/>
        <v>1.0357142857142858</v>
      </c>
    </row>
    <row r="73" spans="1:38" s="139" customFormat="1" ht="15" customHeight="1" x14ac:dyDescent="0.25">
      <c r="A73" s="648"/>
      <c r="B73" s="626"/>
      <c r="C73" s="665"/>
      <c r="D73" s="652"/>
      <c r="E73" s="192" t="s">
        <v>50</v>
      </c>
      <c r="F73" s="175">
        <v>1</v>
      </c>
      <c r="G73" s="178">
        <v>0</v>
      </c>
      <c r="H73" s="175">
        <v>1</v>
      </c>
      <c r="I73" s="178">
        <v>0</v>
      </c>
      <c r="J73" s="175">
        <v>0</v>
      </c>
      <c r="K73" s="606">
        <v>1</v>
      </c>
      <c r="L73" s="175">
        <v>0</v>
      </c>
      <c r="M73" s="175">
        <f t="shared" si="41"/>
        <v>3</v>
      </c>
      <c r="N73" s="180"/>
      <c r="O73" s="22">
        <v>0</v>
      </c>
      <c r="P73" s="22">
        <v>0</v>
      </c>
      <c r="Q73" s="22">
        <v>0</v>
      </c>
      <c r="R73" s="22">
        <v>0</v>
      </c>
      <c r="S73" s="22">
        <v>0</v>
      </c>
      <c r="T73" s="426">
        <v>0</v>
      </c>
      <c r="U73" s="22">
        <v>0</v>
      </c>
      <c r="V73" s="25">
        <f t="shared" si="42"/>
        <v>0</v>
      </c>
      <c r="W73" s="222"/>
      <c r="X73" s="225">
        <f t="shared" si="52"/>
        <v>1</v>
      </c>
      <c r="Y73" s="198">
        <f t="shared" si="51"/>
        <v>3.7037037037037035E-2</v>
      </c>
      <c r="Z73" s="22">
        <f t="shared" si="37"/>
        <v>0</v>
      </c>
      <c r="AA73" s="198">
        <f t="shared" si="43"/>
        <v>0</v>
      </c>
      <c r="AB73" s="22">
        <f t="shared" si="38"/>
        <v>1</v>
      </c>
      <c r="AC73" s="198">
        <f t="shared" si="44"/>
        <v>1.5873015873015872E-2</v>
      </c>
      <c r="AD73" s="22">
        <f t="shared" si="39"/>
        <v>0</v>
      </c>
      <c r="AE73" s="198">
        <f t="shared" si="45"/>
        <v>0</v>
      </c>
      <c r="AF73" s="22">
        <f t="shared" si="40"/>
        <v>0</v>
      </c>
      <c r="AG73" s="198">
        <f t="shared" si="46"/>
        <v>0</v>
      </c>
      <c r="AH73" s="426">
        <f t="shared" si="36"/>
        <v>1</v>
      </c>
      <c r="AI73" s="427">
        <f t="shared" si="47"/>
        <v>2.3255813953488372E-2</v>
      </c>
      <c r="AJ73" s="22">
        <f t="shared" si="48"/>
        <v>0</v>
      </c>
      <c r="AK73" s="198">
        <f t="shared" si="49"/>
        <v>0</v>
      </c>
      <c r="AL73" s="226">
        <f t="shared" si="50"/>
        <v>3.0761658668635414</v>
      </c>
    </row>
    <row r="74" spans="1:38" s="139" customFormat="1" ht="15" customHeight="1" x14ac:dyDescent="0.25">
      <c r="A74" s="648"/>
      <c r="B74" s="626"/>
      <c r="C74" s="665"/>
      <c r="D74" s="652"/>
      <c r="E74" s="192" t="s">
        <v>35</v>
      </c>
      <c r="F74" s="178">
        <v>0</v>
      </c>
      <c r="G74" s="178">
        <v>0</v>
      </c>
      <c r="H74" s="178">
        <v>0</v>
      </c>
      <c r="I74" s="178">
        <v>0</v>
      </c>
      <c r="J74" s="175">
        <v>0</v>
      </c>
      <c r="K74" s="606">
        <v>0</v>
      </c>
      <c r="L74" s="175">
        <v>0</v>
      </c>
      <c r="M74" s="175">
        <f t="shared" si="41"/>
        <v>0</v>
      </c>
      <c r="N74" s="180"/>
      <c r="O74" s="22">
        <v>19</v>
      </c>
      <c r="P74" s="22">
        <v>14</v>
      </c>
      <c r="Q74" s="22">
        <v>44</v>
      </c>
      <c r="R74" s="22">
        <v>14</v>
      </c>
      <c r="S74" s="22">
        <v>16</v>
      </c>
      <c r="T74" s="426">
        <v>32</v>
      </c>
      <c r="U74" s="22">
        <v>25</v>
      </c>
      <c r="V74" s="25">
        <f t="shared" si="42"/>
        <v>164</v>
      </c>
      <c r="W74" s="222"/>
      <c r="X74" s="225">
        <f t="shared" si="52"/>
        <v>19</v>
      </c>
      <c r="Y74" s="198">
        <f t="shared" si="51"/>
        <v>0.70370370370370372</v>
      </c>
      <c r="Z74" s="22">
        <f t="shared" si="37"/>
        <v>14</v>
      </c>
      <c r="AA74" s="198">
        <f t="shared" si="43"/>
        <v>0.5</v>
      </c>
      <c r="AB74" s="22">
        <f t="shared" si="38"/>
        <v>44</v>
      </c>
      <c r="AC74" s="198">
        <f t="shared" si="44"/>
        <v>0.69841269841269837</v>
      </c>
      <c r="AD74" s="22">
        <f t="shared" si="39"/>
        <v>14</v>
      </c>
      <c r="AE74" s="198">
        <f t="shared" si="45"/>
        <v>0.58333333333333337</v>
      </c>
      <c r="AF74" s="22">
        <f t="shared" si="40"/>
        <v>16</v>
      </c>
      <c r="AG74" s="198">
        <f t="shared" si="46"/>
        <v>0.72727272727272729</v>
      </c>
      <c r="AH74" s="426">
        <f t="shared" si="36"/>
        <v>32</v>
      </c>
      <c r="AI74" s="427">
        <f t="shared" si="47"/>
        <v>0.7441860465116279</v>
      </c>
      <c r="AJ74" s="22">
        <f t="shared" si="48"/>
        <v>25</v>
      </c>
      <c r="AK74" s="198">
        <f t="shared" si="49"/>
        <v>0.73529411764705888</v>
      </c>
      <c r="AL74" s="226">
        <f t="shared" si="50"/>
        <v>167.9569085092341</v>
      </c>
    </row>
    <row r="75" spans="1:38" s="139" customFormat="1" ht="15" customHeight="1" x14ac:dyDescent="0.25">
      <c r="A75" s="648"/>
      <c r="B75" s="626"/>
      <c r="C75" s="665"/>
      <c r="D75" s="652"/>
      <c r="E75" s="192" t="s">
        <v>37</v>
      </c>
      <c r="F75" s="178">
        <v>0</v>
      </c>
      <c r="G75" s="178">
        <v>1</v>
      </c>
      <c r="H75" s="178">
        <v>0</v>
      </c>
      <c r="I75" s="178">
        <v>0</v>
      </c>
      <c r="J75" s="175">
        <v>0</v>
      </c>
      <c r="K75" s="606">
        <v>0</v>
      </c>
      <c r="L75" s="175">
        <v>0</v>
      </c>
      <c r="M75" s="175">
        <f t="shared" si="41"/>
        <v>1</v>
      </c>
      <c r="N75" s="180"/>
      <c r="O75" s="22">
        <v>0</v>
      </c>
      <c r="P75" s="22">
        <v>0</v>
      </c>
      <c r="Q75" s="22">
        <v>1</v>
      </c>
      <c r="R75" s="22">
        <v>1</v>
      </c>
      <c r="S75" s="22">
        <v>0</v>
      </c>
      <c r="T75" s="426">
        <v>1</v>
      </c>
      <c r="U75" s="22">
        <v>0</v>
      </c>
      <c r="V75" s="25">
        <f t="shared" si="42"/>
        <v>3</v>
      </c>
      <c r="W75" s="222"/>
      <c r="X75" s="225">
        <f t="shared" si="52"/>
        <v>0</v>
      </c>
      <c r="Y75" s="198">
        <f t="shared" si="51"/>
        <v>0</v>
      </c>
      <c r="Z75" s="22">
        <f t="shared" si="37"/>
        <v>1</v>
      </c>
      <c r="AA75" s="198">
        <f t="shared" si="43"/>
        <v>3.5714285714285712E-2</v>
      </c>
      <c r="AB75" s="22">
        <f t="shared" si="38"/>
        <v>1</v>
      </c>
      <c r="AC75" s="198">
        <f t="shared" si="44"/>
        <v>1.5873015873015872E-2</v>
      </c>
      <c r="AD75" s="22">
        <f t="shared" si="39"/>
        <v>1</v>
      </c>
      <c r="AE75" s="198">
        <f t="shared" si="45"/>
        <v>4.1666666666666664E-2</v>
      </c>
      <c r="AF75" s="22">
        <f t="shared" si="40"/>
        <v>0</v>
      </c>
      <c r="AG75" s="198">
        <f t="shared" si="46"/>
        <v>0</v>
      </c>
      <c r="AH75" s="426">
        <f t="shared" si="36"/>
        <v>1</v>
      </c>
      <c r="AI75" s="427">
        <f t="shared" si="47"/>
        <v>2.3255813953488372E-2</v>
      </c>
      <c r="AJ75" s="22">
        <f t="shared" si="48"/>
        <v>0</v>
      </c>
      <c r="AK75" s="198">
        <f t="shared" si="49"/>
        <v>0</v>
      </c>
      <c r="AL75" s="226">
        <f t="shared" si="50"/>
        <v>4.1165097822074568</v>
      </c>
    </row>
    <row r="76" spans="1:38" s="139" customFormat="1" ht="15" customHeight="1" x14ac:dyDescent="0.25">
      <c r="A76" s="648"/>
      <c r="B76" s="626"/>
      <c r="C76" s="665"/>
      <c r="D76" s="652"/>
      <c r="E76" s="192" t="s">
        <v>36</v>
      </c>
      <c r="F76" s="178">
        <v>0</v>
      </c>
      <c r="G76" s="178">
        <v>0</v>
      </c>
      <c r="H76" s="178">
        <v>0</v>
      </c>
      <c r="I76" s="178">
        <v>0</v>
      </c>
      <c r="J76" s="175">
        <v>0</v>
      </c>
      <c r="K76" s="606">
        <v>2</v>
      </c>
      <c r="L76" s="175">
        <v>0</v>
      </c>
      <c r="M76" s="175">
        <f t="shared" si="41"/>
        <v>2</v>
      </c>
      <c r="N76" s="180"/>
      <c r="O76" s="22">
        <v>7</v>
      </c>
      <c r="P76" s="22">
        <v>12</v>
      </c>
      <c r="Q76" s="22">
        <v>17</v>
      </c>
      <c r="R76" s="22">
        <v>9</v>
      </c>
      <c r="S76" s="22">
        <v>3</v>
      </c>
      <c r="T76" s="426">
        <v>10</v>
      </c>
      <c r="U76" s="22">
        <v>9</v>
      </c>
      <c r="V76" s="25">
        <f t="shared" si="42"/>
        <v>67</v>
      </c>
      <c r="W76" s="222"/>
      <c r="X76" s="225">
        <f t="shared" si="52"/>
        <v>7</v>
      </c>
      <c r="Y76" s="198">
        <f t="shared" si="51"/>
        <v>0.25925925925925924</v>
      </c>
      <c r="Z76" s="22">
        <f t="shared" si="37"/>
        <v>12</v>
      </c>
      <c r="AA76" s="198">
        <f t="shared" si="43"/>
        <v>0.42857142857142855</v>
      </c>
      <c r="AB76" s="22">
        <f t="shared" si="38"/>
        <v>17</v>
      </c>
      <c r="AC76" s="198">
        <f t="shared" si="44"/>
        <v>0.26984126984126983</v>
      </c>
      <c r="AD76" s="22">
        <f t="shared" si="39"/>
        <v>9</v>
      </c>
      <c r="AE76" s="198">
        <f t="shared" si="45"/>
        <v>0.375</v>
      </c>
      <c r="AF76" s="22">
        <f t="shared" si="40"/>
        <v>3</v>
      </c>
      <c r="AG76" s="198">
        <f t="shared" si="46"/>
        <v>0.13636363636363635</v>
      </c>
      <c r="AH76" s="426">
        <f t="shared" si="36"/>
        <v>12</v>
      </c>
      <c r="AI76" s="427">
        <f t="shared" si="47"/>
        <v>0.27906976744186046</v>
      </c>
      <c r="AJ76" s="22">
        <f t="shared" si="48"/>
        <v>9</v>
      </c>
      <c r="AK76" s="198">
        <f t="shared" si="49"/>
        <v>0.26470588235294118</v>
      </c>
      <c r="AL76" s="226">
        <f t="shared" si="50"/>
        <v>70.748105361477457</v>
      </c>
    </row>
    <row r="77" spans="1:38" s="139" customFormat="1" ht="15" customHeight="1" x14ac:dyDescent="0.25">
      <c r="A77" s="648"/>
      <c r="B77" s="626"/>
      <c r="C77" s="665"/>
      <c r="D77" s="652" t="s">
        <v>228</v>
      </c>
      <c r="E77" s="192" t="s">
        <v>38</v>
      </c>
      <c r="F77" s="175">
        <v>0</v>
      </c>
      <c r="G77" s="175">
        <v>1</v>
      </c>
      <c r="H77" s="175">
        <v>0</v>
      </c>
      <c r="I77" s="175">
        <v>0</v>
      </c>
      <c r="J77" s="175">
        <v>0</v>
      </c>
      <c r="K77" s="606">
        <v>0</v>
      </c>
      <c r="L77" s="175">
        <v>0</v>
      </c>
      <c r="M77" s="175">
        <f t="shared" si="41"/>
        <v>1</v>
      </c>
      <c r="N77" s="180"/>
      <c r="O77" s="23">
        <v>0</v>
      </c>
      <c r="P77" s="22">
        <v>1</v>
      </c>
      <c r="Q77" s="22">
        <v>0</v>
      </c>
      <c r="R77" s="22">
        <v>0</v>
      </c>
      <c r="S77" s="22">
        <v>0</v>
      </c>
      <c r="T77" s="426">
        <v>0</v>
      </c>
      <c r="U77" s="22">
        <v>0</v>
      </c>
      <c r="V77" s="25">
        <f t="shared" si="42"/>
        <v>1</v>
      </c>
      <c r="W77" s="222"/>
      <c r="X77" s="225">
        <f t="shared" si="52"/>
        <v>0</v>
      </c>
      <c r="Y77" s="198">
        <f t="shared" si="51"/>
        <v>0</v>
      </c>
      <c r="Z77" s="22">
        <f t="shared" si="37"/>
        <v>2</v>
      </c>
      <c r="AA77" s="198">
        <f t="shared" si="43"/>
        <v>7.1428571428571425E-2</v>
      </c>
      <c r="AB77" s="22">
        <f t="shared" si="38"/>
        <v>0</v>
      </c>
      <c r="AC77" s="198">
        <f t="shared" si="44"/>
        <v>0</v>
      </c>
      <c r="AD77" s="22">
        <f t="shared" si="39"/>
        <v>0</v>
      </c>
      <c r="AE77" s="198">
        <f t="shared" si="45"/>
        <v>0</v>
      </c>
      <c r="AF77" s="22">
        <f t="shared" si="40"/>
        <v>0</v>
      </c>
      <c r="AG77" s="198">
        <f t="shared" si="46"/>
        <v>0</v>
      </c>
      <c r="AH77" s="426">
        <f t="shared" si="36"/>
        <v>0</v>
      </c>
      <c r="AI77" s="427">
        <f t="shared" si="47"/>
        <v>0</v>
      </c>
      <c r="AJ77" s="22">
        <f t="shared" si="48"/>
        <v>0</v>
      </c>
      <c r="AK77" s="198">
        <f t="shared" si="49"/>
        <v>0</v>
      </c>
      <c r="AL77" s="226">
        <f t="shared" si="50"/>
        <v>2.0714285714285716</v>
      </c>
    </row>
    <row r="78" spans="1:38" s="139" customFormat="1" ht="15" customHeight="1" x14ac:dyDescent="0.25">
      <c r="A78" s="648"/>
      <c r="B78" s="626"/>
      <c r="C78" s="665"/>
      <c r="D78" s="652"/>
      <c r="E78" s="192" t="s">
        <v>50</v>
      </c>
      <c r="F78" s="176">
        <v>0</v>
      </c>
      <c r="G78" s="176">
        <v>0</v>
      </c>
      <c r="H78" s="176">
        <v>0</v>
      </c>
      <c r="I78" s="176">
        <v>0</v>
      </c>
      <c r="J78" s="176">
        <v>0</v>
      </c>
      <c r="K78" s="610">
        <v>0</v>
      </c>
      <c r="L78" s="176">
        <v>0</v>
      </c>
      <c r="M78" s="175">
        <f t="shared" si="41"/>
        <v>0</v>
      </c>
      <c r="N78" s="180"/>
      <c r="O78" s="23">
        <v>0</v>
      </c>
      <c r="P78" s="21">
        <v>0</v>
      </c>
      <c r="Q78" s="21">
        <v>0</v>
      </c>
      <c r="R78" s="21">
        <v>0</v>
      </c>
      <c r="S78" s="21">
        <v>0</v>
      </c>
      <c r="T78" s="618">
        <v>0</v>
      </c>
      <c r="U78" s="21">
        <v>0</v>
      </c>
      <c r="V78" s="25">
        <f t="shared" si="42"/>
        <v>0</v>
      </c>
      <c r="W78" s="222"/>
      <c r="X78" s="225">
        <f t="shared" si="52"/>
        <v>0</v>
      </c>
      <c r="Y78" s="198">
        <f t="shared" si="51"/>
        <v>0</v>
      </c>
      <c r="Z78" s="22">
        <f t="shared" si="37"/>
        <v>0</v>
      </c>
      <c r="AA78" s="198">
        <f t="shared" si="43"/>
        <v>0</v>
      </c>
      <c r="AB78" s="22">
        <f t="shared" si="38"/>
        <v>0</v>
      </c>
      <c r="AC78" s="198">
        <f t="shared" si="44"/>
        <v>0</v>
      </c>
      <c r="AD78" s="22">
        <f t="shared" si="39"/>
        <v>0</v>
      </c>
      <c r="AE78" s="198">
        <f t="shared" si="45"/>
        <v>0</v>
      </c>
      <c r="AF78" s="22">
        <f t="shared" si="40"/>
        <v>0</v>
      </c>
      <c r="AG78" s="198">
        <f t="shared" si="46"/>
        <v>0</v>
      </c>
      <c r="AH78" s="426">
        <f t="shared" si="36"/>
        <v>0</v>
      </c>
      <c r="AI78" s="427">
        <f t="shared" si="47"/>
        <v>0</v>
      </c>
      <c r="AJ78" s="22">
        <f t="shared" si="48"/>
        <v>0</v>
      </c>
      <c r="AK78" s="198">
        <f t="shared" si="49"/>
        <v>0</v>
      </c>
      <c r="AL78" s="226">
        <f t="shared" si="50"/>
        <v>0</v>
      </c>
    </row>
    <row r="79" spans="1:38" s="139" customFormat="1" ht="15" customHeight="1" x14ac:dyDescent="0.25">
      <c r="A79" s="648"/>
      <c r="B79" s="626"/>
      <c r="C79" s="665"/>
      <c r="D79" s="652"/>
      <c r="E79" s="192" t="s">
        <v>35</v>
      </c>
      <c r="F79" s="175">
        <v>1</v>
      </c>
      <c r="G79" s="175">
        <v>0</v>
      </c>
      <c r="H79" s="175">
        <v>1</v>
      </c>
      <c r="I79" s="175">
        <v>0</v>
      </c>
      <c r="J79" s="175">
        <v>0</v>
      </c>
      <c r="K79" s="606">
        <v>1</v>
      </c>
      <c r="L79" s="175">
        <v>0</v>
      </c>
      <c r="M79" s="175">
        <f t="shared" si="41"/>
        <v>3</v>
      </c>
      <c r="N79" s="180"/>
      <c r="O79" s="174">
        <v>17</v>
      </c>
      <c r="P79" s="174">
        <v>13</v>
      </c>
      <c r="Q79" s="174">
        <v>41</v>
      </c>
      <c r="R79" s="174">
        <v>10</v>
      </c>
      <c r="S79" s="174">
        <v>14</v>
      </c>
      <c r="T79" s="613">
        <v>28</v>
      </c>
      <c r="U79" s="174">
        <v>22</v>
      </c>
      <c r="V79" s="25">
        <f t="shared" si="42"/>
        <v>145</v>
      </c>
      <c r="W79" s="222"/>
      <c r="X79" s="225">
        <f t="shared" si="52"/>
        <v>18</v>
      </c>
      <c r="Y79" s="198">
        <f t="shared" si="51"/>
        <v>0.66666666666666663</v>
      </c>
      <c r="Z79" s="22">
        <f t="shared" si="37"/>
        <v>13</v>
      </c>
      <c r="AA79" s="198">
        <f t="shared" si="43"/>
        <v>0.4642857142857143</v>
      </c>
      <c r="AB79" s="22">
        <f t="shared" si="38"/>
        <v>42</v>
      </c>
      <c r="AC79" s="198">
        <f t="shared" si="44"/>
        <v>0.66666666666666663</v>
      </c>
      <c r="AD79" s="22">
        <f t="shared" si="39"/>
        <v>10</v>
      </c>
      <c r="AE79" s="198">
        <f t="shared" si="45"/>
        <v>0.41666666666666669</v>
      </c>
      <c r="AF79" s="22">
        <f t="shared" si="40"/>
        <v>14</v>
      </c>
      <c r="AG79" s="198">
        <f t="shared" si="46"/>
        <v>0.63636363636363635</v>
      </c>
      <c r="AH79" s="426">
        <f t="shared" si="36"/>
        <v>29</v>
      </c>
      <c r="AI79" s="427">
        <f t="shared" si="47"/>
        <v>0.67441860465116277</v>
      </c>
      <c r="AJ79" s="22">
        <f t="shared" si="48"/>
        <v>22</v>
      </c>
      <c r="AK79" s="198">
        <f t="shared" si="49"/>
        <v>0.6470588235294118</v>
      </c>
      <c r="AL79" s="226">
        <f t="shared" si="50"/>
        <v>151.5250679553005</v>
      </c>
    </row>
    <row r="80" spans="1:38" s="139" customFormat="1" ht="15" customHeight="1" x14ac:dyDescent="0.25">
      <c r="A80" s="648"/>
      <c r="B80" s="626"/>
      <c r="C80" s="665"/>
      <c r="D80" s="652"/>
      <c r="E80" s="192" t="s">
        <v>37</v>
      </c>
      <c r="F80" s="175">
        <v>0</v>
      </c>
      <c r="G80" s="175">
        <v>0</v>
      </c>
      <c r="H80" s="175">
        <v>0</v>
      </c>
      <c r="I80" s="175">
        <v>0</v>
      </c>
      <c r="J80" s="175">
        <v>0</v>
      </c>
      <c r="K80" s="606">
        <v>0</v>
      </c>
      <c r="L80" s="175">
        <v>0</v>
      </c>
      <c r="M80" s="175">
        <f t="shared" si="41"/>
        <v>0</v>
      </c>
      <c r="N80" s="180"/>
      <c r="O80" s="174">
        <v>2</v>
      </c>
      <c r="P80" s="174">
        <v>3</v>
      </c>
      <c r="Q80" s="174">
        <v>2</v>
      </c>
      <c r="R80" s="174">
        <v>1</v>
      </c>
      <c r="S80" s="174">
        <v>1</v>
      </c>
      <c r="T80" s="613">
        <v>6</v>
      </c>
      <c r="U80" s="174">
        <v>1</v>
      </c>
      <c r="V80" s="25">
        <f t="shared" si="42"/>
        <v>16</v>
      </c>
      <c r="W80" s="222"/>
      <c r="X80" s="225">
        <f t="shared" si="52"/>
        <v>2</v>
      </c>
      <c r="Y80" s="198">
        <f t="shared" si="51"/>
        <v>7.407407407407407E-2</v>
      </c>
      <c r="Z80" s="22">
        <f t="shared" si="37"/>
        <v>3</v>
      </c>
      <c r="AA80" s="198">
        <f t="shared" si="43"/>
        <v>0.10714285714285714</v>
      </c>
      <c r="AB80" s="22">
        <f t="shared" si="38"/>
        <v>2</v>
      </c>
      <c r="AC80" s="198">
        <f t="shared" si="44"/>
        <v>3.1746031746031744E-2</v>
      </c>
      <c r="AD80" s="22">
        <f t="shared" si="39"/>
        <v>1</v>
      </c>
      <c r="AE80" s="198">
        <f t="shared" si="45"/>
        <v>4.1666666666666664E-2</v>
      </c>
      <c r="AF80" s="22">
        <f t="shared" si="40"/>
        <v>1</v>
      </c>
      <c r="AG80" s="198">
        <f t="shared" si="46"/>
        <v>4.5454545454545456E-2</v>
      </c>
      <c r="AH80" s="426">
        <f t="shared" si="36"/>
        <v>6</v>
      </c>
      <c r="AI80" s="427">
        <f t="shared" si="47"/>
        <v>0.13953488372093023</v>
      </c>
      <c r="AJ80" s="22">
        <f t="shared" si="48"/>
        <v>1</v>
      </c>
      <c r="AK80" s="198">
        <f t="shared" si="49"/>
        <v>2.9411764705882353E-2</v>
      </c>
      <c r="AL80" s="226">
        <f t="shared" si="50"/>
        <v>16.439619058805103</v>
      </c>
    </row>
    <row r="81" spans="1:38" s="139" customFormat="1" ht="15" customHeight="1" x14ac:dyDescent="0.25">
      <c r="A81" s="648"/>
      <c r="B81" s="626"/>
      <c r="C81" s="665"/>
      <c r="D81" s="652"/>
      <c r="E81" s="192" t="s">
        <v>36</v>
      </c>
      <c r="F81" s="175">
        <v>0</v>
      </c>
      <c r="G81" s="175">
        <v>1</v>
      </c>
      <c r="H81" s="175">
        <v>0</v>
      </c>
      <c r="I81" s="175">
        <v>0</v>
      </c>
      <c r="J81" s="175">
        <v>0</v>
      </c>
      <c r="K81" s="606">
        <v>2</v>
      </c>
      <c r="L81" s="175">
        <v>0</v>
      </c>
      <c r="M81" s="175">
        <f t="shared" si="41"/>
        <v>3</v>
      </c>
      <c r="N81" s="180"/>
      <c r="O81" s="174">
        <v>7</v>
      </c>
      <c r="P81" s="174">
        <v>9</v>
      </c>
      <c r="Q81" s="174">
        <v>19</v>
      </c>
      <c r="R81" s="174">
        <v>13</v>
      </c>
      <c r="S81" s="174">
        <v>4</v>
      </c>
      <c r="T81" s="613">
        <v>9</v>
      </c>
      <c r="U81" s="174">
        <v>11</v>
      </c>
      <c r="V81" s="25">
        <f t="shared" si="42"/>
        <v>72</v>
      </c>
      <c r="W81" s="222"/>
      <c r="X81" s="225">
        <f t="shared" si="52"/>
        <v>7</v>
      </c>
      <c r="Y81" s="198">
        <f t="shared" si="51"/>
        <v>0.25925925925925924</v>
      </c>
      <c r="Z81" s="22">
        <f t="shared" si="37"/>
        <v>10</v>
      </c>
      <c r="AA81" s="198">
        <f t="shared" si="43"/>
        <v>0.35714285714285715</v>
      </c>
      <c r="AB81" s="22">
        <f t="shared" si="38"/>
        <v>19</v>
      </c>
      <c r="AC81" s="198">
        <f t="shared" si="44"/>
        <v>0.30158730158730157</v>
      </c>
      <c r="AD81" s="22">
        <f t="shared" si="39"/>
        <v>13</v>
      </c>
      <c r="AE81" s="198">
        <f t="shared" si="45"/>
        <v>0.54166666666666663</v>
      </c>
      <c r="AF81" s="22">
        <f t="shared" si="40"/>
        <v>4</v>
      </c>
      <c r="AG81" s="198">
        <f t="shared" si="46"/>
        <v>0.18181818181818182</v>
      </c>
      <c r="AH81" s="426">
        <f t="shared" si="36"/>
        <v>11</v>
      </c>
      <c r="AI81" s="427">
        <f t="shared" si="47"/>
        <v>0.2558139534883721</v>
      </c>
      <c r="AJ81" s="22">
        <f t="shared" si="48"/>
        <v>11</v>
      </c>
      <c r="AK81" s="198">
        <f t="shared" si="49"/>
        <v>0.3235294117647059</v>
      </c>
      <c r="AL81" s="226">
        <f t="shared" si="50"/>
        <v>76.897288219962633</v>
      </c>
    </row>
    <row r="82" spans="1:38" s="139" customFormat="1" x14ac:dyDescent="0.25">
      <c r="A82" s="648"/>
      <c r="B82" s="626"/>
      <c r="C82" s="665"/>
      <c r="D82" s="652" t="s">
        <v>229</v>
      </c>
      <c r="E82" s="192" t="s">
        <v>38</v>
      </c>
      <c r="F82" s="178">
        <v>0</v>
      </c>
      <c r="G82" s="175">
        <v>1</v>
      </c>
      <c r="H82" s="178">
        <v>0</v>
      </c>
      <c r="I82" s="178">
        <v>0</v>
      </c>
      <c r="J82" s="175">
        <v>0</v>
      </c>
      <c r="K82" s="606">
        <v>0</v>
      </c>
      <c r="L82" s="175">
        <v>0</v>
      </c>
      <c r="M82" s="175">
        <f t="shared" si="41"/>
        <v>1</v>
      </c>
      <c r="N82" s="180"/>
      <c r="O82" s="174">
        <v>1</v>
      </c>
      <c r="P82" s="178">
        <v>0</v>
      </c>
      <c r="Q82" s="174">
        <v>1</v>
      </c>
      <c r="R82" s="174">
        <v>1</v>
      </c>
      <c r="S82" s="182">
        <v>0</v>
      </c>
      <c r="T82" s="613">
        <v>0</v>
      </c>
      <c r="U82" s="182">
        <v>0</v>
      </c>
      <c r="V82" s="25">
        <f t="shared" si="42"/>
        <v>3</v>
      </c>
      <c r="W82" s="222"/>
      <c r="X82" s="225">
        <f t="shared" si="52"/>
        <v>1</v>
      </c>
      <c r="Y82" s="198">
        <f t="shared" si="51"/>
        <v>3.7037037037037035E-2</v>
      </c>
      <c r="Z82" s="22">
        <f t="shared" si="37"/>
        <v>1</v>
      </c>
      <c r="AA82" s="198">
        <f t="shared" si="43"/>
        <v>3.5714285714285712E-2</v>
      </c>
      <c r="AB82" s="22">
        <f t="shared" si="38"/>
        <v>1</v>
      </c>
      <c r="AC82" s="198">
        <f t="shared" si="44"/>
        <v>1.5873015873015872E-2</v>
      </c>
      <c r="AD82" s="22">
        <f t="shared" si="39"/>
        <v>1</v>
      </c>
      <c r="AE82" s="198">
        <f t="shared" si="45"/>
        <v>4.1666666666666664E-2</v>
      </c>
      <c r="AF82" s="22">
        <f t="shared" si="40"/>
        <v>0</v>
      </c>
      <c r="AG82" s="198">
        <f t="shared" si="46"/>
        <v>0</v>
      </c>
      <c r="AH82" s="426">
        <f t="shared" si="36"/>
        <v>0</v>
      </c>
      <c r="AI82" s="427">
        <f t="shared" si="47"/>
        <v>0</v>
      </c>
      <c r="AJ82" s="22">
        <f t="shared" si="48"/>
        <v>0</v>
      </c>
      <c r="AK82" s="198">
        <f t="shared" si="49"/>
        <v>0</v>
      </c>
      <c r="AL82" s="226">
        <f t="shared" si="50"/>
        <v>4.1302910052910056</v>
      </c>
    </row>
    <row r="83" spans="1:38" s="139" customFormat="1" x14ac:dyDescent="0.25">
      <c r="A83" s="648"/>
      <c r="B83" s="626"/>
      <c r="C83" s="665"/>
      <c r="D83" s="652"/>
      <c r="E83" s="192" t="s">
        <v>50</v>
      </c>
      <c r="F83" s="178">
        <v>0</v>
      </c>
      <c r="G83" s="178">
        <v>0</v>
      </c>
      <c r="H83" s="178">
        <v>0</v>
      </c>
      <c r="I83" s="178">
        <v>0</v>
      </c>
      <c r="J83" s="175">
        <v>0</v>
      </c>
      <c r="K83" s="606">
        <v>0</v>
      </c>
      <c r="L83" s="175">
        <v>0</v>
      </c>
      <c r="M83" s="175">
        <f t="shared" si="41"/>
        <v>0</v>
      </c>
      <c r="N83" s="180"/>
      <c r="O83" s="174">
        <v>1</v>
      </c>
      <c r="P83" s="178">
        <v>0</v>
      </c>
      <c r="Q83" s="178">
        <v>0</v>
      </c>
      <c r="R83" s="178">
        <v>0</v>
      </c>
      <c r="S83" s="178">
        <v>0</v>
      </c>
      <c r="T83" s="606">
        <v>0</v>
      </c>
      <c r="U83" s="178">
        <v>0</v>
      </c>
      <c r="V83" s="25">
        <f t="shared" si="42"/>
        <v>1</v>
      </c>
      <c r="W83" s="222"/>
      <c r="X83" s="225">
        <f t="shared" si="52"/>
        <v>1</v>
      </c>
      <c r="Y83" s="198">
        <f t="shared" si="51"/>
        <v>3.7037037037037035E-2</v>
      </c>
      <c r="Z83" s="22">
        <f t="shared" si="37"/>
        <v>0</v>
      </c>
      <c r="AA83" s="198">
        <f t="shared" si="43"/>
        <v>0</v>
      </c>
      <c r="AB83" s="22">
        <f t="shared" si="38"/>
        <v>0</v>
      </c>
      <c r="AC83" s="198">
        <f t="shared" si="44"/>
        <v>0</v>
      </c>
      <c r="AD83" s="22">
        <f t="shared" si="39"/>
        <v>0</v>
      </c>
      <c r="AE83" s="198">
        <f t="shared" si="45"/>
        <v>0</v>
      </c>
      <c r="AF83" s="22">
        <f t="shared" si="40"/>
        <v>0</v>
      </c>
      <c r="AG83" s="198">
        <f t="shared" si="46"/>
        <v>0</v>
      </c>
      <c r="AH83" s="426">
        <f t="shared" si="36"/>
        <v>0</v>
      </c>
      <c r="AI83" s="427">
        <f t="shared" si="47"/>
        <v>0</v>
      </c>
      <c r="AJ83" s="22">
        <f t="shared" si="48"/>
        <v>0</v>
      </c>
      <c r="AK83" s="198">
        <f t="shared" si="49"/>
        <v>0</v>
      </c>
      <c r="AL83" s="226">
        <f t="shared" si="50"/>
        <v>1.037037037037037</v>
      </c>
    </row>
    <row r="84" spans="1:38" s="139" customFormat="1" x14ac:dyDescent="0.25">
      <c r="A84" s="648"/>
      <c r="B84" s="626"/>
      <c r="C84" s="665"/>
      <c r="D84" s="652"/>
      <c r="E84" s="192" t="s">
        <v>35</v>
      </c>
      <c r="F84" s="175">
        <v>1</v>
      </c>
      <c r="G84" s="178">
        <v>0</v>
      </c>
      <c r="H84" s="175">
        <v>1</v>
      </c>
      <c r="I84" s="178">
        <v>0</v>
      </c>
      <c r="J84" s="175">
        <v>0</v>
      </c>
      <c r="K84" s="606">
        <v>1</v>
      </c>
      <c r="L84" s="175">
        <v>0</v>
      </c>
      <c r="M84" s="175">
        <f t="shared" si="41"/>
        <v>3</v>
      </c>
      <c r="N84" s="180"/>
      <c r="O84" s="174">
        <v>15</v>
      </c>
      <c r="P84" s="174">
        <v>11</v>
      </c>
      <c r="Q84" s="174">
        <v>33</v>
      </c>
      <c r="R84" s="174">
        <v>11</v>
      </c>
      <c r="S84" s="174">
        <v>15</v>
      </c>
      <c r="T84" s="613">
        <v>27</v>
      </c>
      <c r="U84" s="174">
        <v>19</v>
      </c>
      <c r="V84" s="25">
        <f t="shared" si="42"/>
        <v>131</v>
      </c>
      <c r="W84" s="222"/>
      <c r="X84" s="225">
        <f t="shared" si="52"/>
        <v>16</v>
      </c>
      <c r="Y84" s="198">
        <f t="shared" si="51"/>
        <v>0.59259259259259256</v>
      </c>
      <c r="Z84" s="22">
        <f t="shared" si="37"/>
        <v>11</v>
      </c>
      <c r="AA84" s="198">
        <f t="shared" si="43"/>
        <v>0.39285714285714285</v>
      </c>
      <c r="AB84" s="22">
        <f t="shared" si="38"/>
        <v>34</v>
      </c>
      <c r="AC84" s="198">
        <f t="shared" si="44"/>
        <v>0.53968253968253965</v>
      </c>
      <c r="AD84" s="22">
        <f t="shared" si="39"/>
        <v>11</v>
      </c>
      <c r="AE84" s="198">
        <f t="shared" si="45"/>
        <v>0.45833333333333331</v>
      </c>
      <c r="AF84" s="22">
        <f t="shared" si="40"/>
        <v>15</v>
      </c>
      <c r="AG84" s="198">
        <f t="shared" si="46"/>
        <v>0.68181818181818177</v>
      </c>
      <c r="AH84" s="426">
        <f t="shared" si="36"/>
        <v>28</v>
      </c>
      <c r="AI84" s="427">
        <f t="shared" si="47"/>
        <v>0.65116279069767447</v>
      </c>
      <c r="AJ84" s="22">
        <f t="shared" si="48"/>
        <v>19</v>
      </c>
      <c r="AK84" s="198">
        <f t="shared" si="49"/>
        <v>0.55882352941176472</v>
      </c>
      <c r="AL84" s="226">
        <f t="shared" si="50"/>
        <v>137.31644658098145</v>
      </c>
    </row>
    <row r="85" spans="1:38" s="139" customFormat="1" x14ac:dyDescent="0.25">
      <c r="A85" s="648"/>
      <c r="B85" s="626"/>
      <c r="C85" s="665"/>
      <c r="D85" s="652"/>
      <c r="E85" s="192" t="s">
        <v>37</v>
      </c>
      <c r="F85" s="178">
        <v>0</v>
      </c>
      <c r="G85" s="178">
        <v>0</v>
      </c>
      <c r="H85" s="178">
        <v>0</v>
      </c>
      <c r="I85" s="178">
        <v>0</v>
      </c>
      <c r="J85" s="175">
        <v>0</v>
      </c>
      <c r="K85" s="606">
        <v>0</v>
      </c>
      <c r="L85" s="175">
        <v>0</v>
      </c>
      <c r="M85" s="175">
        <f t="shared" si="41"/>
        <v>0</v>
      </c>
      <c r="N85" s="180"/>
      <c r="O85" s="174">
        <v>1</v>
      </c>
      <c r="P85" s="174">
        <v>2</v>
      </c>
      <c r="Q85" s="182">
        <v>0</v>
      </c>
      <c r="R85" s="174">
        <v>1</v>
      </c>
      <c r="S85" s="182">
        <v>0</v>
      </c>
      <c r="T85" s="613">
        <v>3</v>
      </c>
      <c r="U85" s="174">
        <v>1</v>
      </c>
      <c r="V85" s="25">
        <f t="shared" si="42"/>
        <v>8</v>
      </c>
      <c r="W85" s="222"/>
      <c r="X85" s="225">
        <f t="shared" si="52"/>
        <v>1</v>
      </c>
      <c r="Y85" s="198">
        <f t="shared" si="51"/>
        <v>3.7037037037037035E-2</v>
      </c>
      <c r="Z85" s="22">
        <f t="shared" si="37"/>
        <v>2</v>
      </c>
      <c r="AA85" s="198">
        <f t="shared" si="43"/>
        <v>7.1428571428571425E-2</v>
      </c>
      <c r="AB85" s="22">
        <f t="shared" si="38"/>
        <v>0</v>
      </c>
      <c r="AC85" s="198">
        <f t="shared" si="44"/>
        <v>0</v>
      </c>
      <c r="AD85" s="22">
        <f t="shared" si="39"/>
        <v>1</v>
      </c>
      <c r="AE85" s="198">
        <f t="shared" si="45"/>
        <v>4.1666666666666664E-2</v>
      </c>
      <c r="AF85" s="22">
        <f t="shared" si="40"/>
        <v>0</v>
      </c>
      <c r="AG85" s="198">
        <f t="shared" si="46"/>
        <v>0</v>
      </c>
      <c r="AH85" s="426">
        <f t="shared" si="36"/>
        <v>3</v>
      </c>
      <c r="AI85" s="427">
        <f t="shared" si="47"/>
        <v>6.9767441860465115E-2</v>
      </c>
      <c r="AJ85" s="22">
        <f t="shared" si="48"/>
        <v>1</v>
      </c>
      <c r="AK85" s="198">
        <f t="shared" si="49"/>
        <v>2.9411764705882353E-2</v>
      </c>
      <c r="AL85" s="226">
        <f t="shared" si="50"/>
        <v>8.2198997169927424</v>
      </c>
    </row>
    <row r="86" spans="1:38" s="139" customFormat="1" ht="15.75" thickBot="1" x14ac:dyDescent="0.3">
      <c r="A86" s="648"/>
      <c r="B86" s="626"/>
      <c r="C86" s="665"/>
      <c r="D86" s="653"/>
      <c r="E86" s="271" t="s">
        <v>36</v>
      </c>
      <c r="F86" s="272">
        <v>0</v>
      </c>
      <c r="G86" s="273">
        <v>1</v>
      </c>
      <c r="H86" s="272">
        <v>0</v>
      </c>
      <c r="I86" s="272">
        <v>0</v>
      </c>
      <c r="J86" s="273">
        <v>0</v>
      </c>
      <c r="K86" s="611">
        <v>2</v>
      </c>
      <c r="L86" s="273">
        <v>0</v>
      </c>
      <c r="M86" s="273">
        <f t="shared" si="41"/>
        <v>3</v>
      </c>
      <c r="N86" s="274"/>
      <c r="O86" s="275">
        <v>8</v>
      </c>
      <c r="P86" s="275">
        <v>13</v>
      </c>
      <c r="Q86" s="275">
        <v>28</v>
      </c>
      <c r="R86" s="275">
        <v>11</v>
      </c>
      <c r="S86" s="275">
        <v>4</v>
      </c>
      <c r="T86" s="619">
        <v>13</v>
      </c>
      <c r="U86" s="275">
        <v>14</v>
      </c>
      <c r="V86" s="276">
        <f t="shared" si="42"/>
        <v>91</v>
      </c>
      <c r="W86" s="277"/>
      <c r="X86" s="227">
        <f t="shared" si="52"/>
        <v>8</v>
      </c>
      <c r="Y86" s="228">
        <f t="shared" si="51"/>
        <v>0.29629629629629628</v>
      </c>
      <c r="Z86" s="229">
        <f t="shared" si="37"/>
        <v>14</v>
      </c>
      <c r="AA86" s="228">
        <f t="shared" si="43"/>
        <v>0.5</v>
      </c>
      <c r="AB86" s="229">
        <f t="shared" si="38"/>
        <v>28</v>
      </c>
      <c r="AC86" s="198">
        <f>+AB86/$AB$65</f>
        <v>0.44444444444444442</v>
      </c>
      <c r="AD86" s="229">
        <f t="shared" si="39"/>
        <v>11</v>
      </c>
      <c r="AE86" s="198">
        <f t="shared" si="45"/>
        <v>0.45833333333333331</v>
      </c>
      <c r="AF86" s="229">
        <f t="shared" si="40"/>
        <v>4</v>
      </c>
      <c r="AG86" s="198">
        <f t="shared" si="46"/>
        <v>0.18181818181818182</v>
      </c>
      <c r="AH86" s="432">
        <f t="shared" si="36"/>
        <v>15</v>
      </c>
      <c r="AI86" s="427">
        <f t="shared" si="47"/>
        <v>0.34883720930232559</v>
      </c>
      <c r="AJ86" s="229">
        <f t="shared" si="48"/>
        <v>14</v>
      </c>
      <c r="AK86" s="198">
        <f t="shared" si="49"/>
        <v>0.41176470588235292</v>
      </c>
      <c r="AL86" s="230">
        <f t="shared" si="50"/>
        <v>96.229729465194595</v>
      </c>
    </row>
    <row r="87" spans="1:38" s="139" customFormat="1" x14ac:dyDescent="0.25">
      <c r="A87" s="648"/>
      <c r="B87" s="709" t="s">
        <v>107</v>
      </c>
      <c r="C87" s="714"/>
      <c r="D87" s="667" t="s">
        <v>71</v>
      </c>
      <c r="E87" s="248" t="s">
        <v>91</v>
      </c>
      <c r="F87" s="250">
        <v>3</v>
      </c>
      <c r="G87" s="250">
        <v>5</v>
      </c>
      <c r="H87" s="250">
        <v>10</v>
      </c>
      <c r="I87" s="249">
        <v>0</v>
      </c>
      <c r="J87" s="250">
        <v>0</v>
      </c>
      <c r="K87" s="614">
        <v>4</v>
      </c>
      <c r="L87" s="250">
        <v>3</v>
      </c>
      <c r="M87" s="250">
        <f t="shared" si="41"/>
        <v>25</v>
      </c>
      <c r="N87" s="251"/>
      <c r="O87" s="252">
        <v>48</v>
      </c>
      <c r="P87" s="252">
        <v>56</v>
      </c>
      <c r="Q87" s="252">
        <v>141</v>
      </c>
      <c r="R87" s="252">
        <v>38</v>
      </c>
      <c r="S87" s="252">
        <v>22</v>
      </c>
      <c r="T87" s="612">
        <v>77</v>
      </c>
      <c r="U87" s="252">
        <v>23</v>
      </c>
      <c r="V87" s="254">
        <f t="shared" si="42"/>
        <v>405</v>
      </c>
      <c r="W87" s="255"/>
      <c r="X87" s="256">
        <f t="shared" si="52"/>
        <v>51</v>
      </c>
      <c r="Y87" s="257">
        <f>+X87/$AQ$3</f>
        <v>0.46788990825688076</v>
      </c>
      <c r="Z87" s="258">
        <f t="shared" si="37"/>
        <v>61</v>
      </c>
      <c r="AA87" s="257">
        <f t="shared" ref="AA87:AA131" si="53">+Z87/$AQ$4</f>
        <v>0.58653846153846156</v>
      </c>
      <c r="AB87" s="258">
        <f t="shared" si="38"/>
        <v>151</v>
      </c>
      <c r="AC87" s="257">
        <f>+AB87/$AQ$5</f>
        <v>0.51535836177474403</v>
      </c>
      <c r="AD87" s="258">
        <f t="shared" si="39"/>
        <v>38</v>
      </c>
      <c r="AE87" s="257">
        <f t="shared" ref="AE87:AE131" si="54">+AD87/$AQ$6</f>
        <v>0.48101265822784811</v>
      </c>
      <c r="AF87" s="258">
        <f t="shared" si="40"/>
        <v>22</v>
      </c>
      <c r="AG87" s="257">
        <f t="shared" ref="AG87:AG131" si="55">+AF87/$AQ$7</f>
        <v>0.37931034482758619</v>
      </c>
      <c r="AH87" s="433">
        <f t="shared" si="36"/>
        <v>81</v>
      </c>
      <c r="AI87" s="434">
        <f t="shared" ref="AI87:AI131" si="56">+AH87/$AQ$8</f>
        <v>0.5</v>
      </c>
      <c r="AJ87" s="258">
        <f t="shared" si="48"/>
        <v>26</v>
      </c>
      <c r="AK87" s="257">
        <f t="shared" ref="AK87:AK131" si="57">+AJ87/$AQ$9</f>
        <v>0.35616438356164382</v>
      </c>
      <c r="AL87" s="259">
        <f t="shared" si="50"/>
        <v>432.93010973462549</v>
      </c>
    </row>
    <row r="88" spans="1:38" s="139" customFormat="1" x14ac:dyDescent="0.25">
      <c r="A88" s="648"/>
      <c r="B88" s="709"/>
      <c r="C88" s="714"/>
      <c r="D88" s="626"/>
      <c r="E88" s="166" t="s">
        <v>93</v>
      </c>
      <c r="F88" s="178">
        <v>0</v>
      </c>
      <c r="G88" s="178">
        <v>0</v>
      </c>
      <c r="H88" s="175">
        <v>1</v>
      </c>
      <c r="I88" s="178">
        <v>0</v>
      </c>
      <c r="J88" s="175">
        <v>0</v>
      </c>
      <c r="K88" s="606">
        <v>0</v>
      </c>
      <c r="L88" s="178">
        <v>0</v>
      </c>
      <c r="M88" s="175">
        <f t="shared" si="41"/>
        <v>1</v>
      </c>
      <c r="N88" s="180"/>
      <c r="O88" s="174">
        <v>1</v>
      </c>
      <c r="P88" s="174">
        <v>3</v>
      </c>
      <c r="Q88" s="174">
        <v>3</v>
      </c>
      <c r="R88" s="182">
        <v>0</v>
      </c>
      <c r="S88" s="174">
        <v>3</v>
      </c>
      <c r="T88" s="613">
        <v>1</v>
      </c>
      <c r="U88" s="174">
        <v>2</v>
      </c>
      <c r="V88" s="25">
        <f t="shared" si="42"/>
        <v>13</v>
      </c>
      <c r="W88" s="222"/>
      <c r="X88" s="225">
        <f t="shared" si="52"/>
        <v>1</v>
      </c>
      <c r="Y88" s="198">
        <f t="shared" ref="Y88:Y131" si="58">+X88/$AQ$3</f>
        <v>9.1743119266055051E-3</v>
      </c>
      <c r="Z88" s="22">
        <f t="shared" si="37"/>
        <v>3</v>
      </c>
      <c r="AA88" s="198">
        <f t="shared" si="53"/>
        <v>2.8846153846153848E-2</v>
      </c>
      <c r="AB88" s="22">
        <f t="shared" si="38"/>
        <v>4</v>
      </c>
      <c r="AC88" s="198">
        <f t="shared" ref="AC88:AC131" si="59">+AB88/$AQ$5</f>
        <v>1.3651877133105802E-2</v>
      </c>
      <c r="AD88" s="22">
        <f t="shared" si="39"/>
        <v>0</v>
      </c>
      <c r="AE88" s="198">
        <f t="shared" si="54"/>
        <v>0</v>
      </c>
      <c r="AF88" s="22">
        <f t="shared" si="40"/>
        <v>3</v>
      </c>
      <c r="AG88" s="198">
        <f t="shared" si="55"/>
        <v>5.1724137931034482E-2</v>
      </c>
      <c r="AH88" s="426">
        <f t="shared" si="36"/>
        <v>1</v>
      </c>
      <c r="AI88" s="427">
        <f t="shared" si="56"/>
        <v>6.1728395061728392E-3</v>
      </c>
      <c r="AJ88" s="22">
        <f t="shared" si="48"/>
        <v>2</v>
      </c>
      <c r="AK88" s="198">
        <f t="shared" si="57"/>
        <v>2.7397260273972601E-2</v>
      </c>
      <c r="AL88" s="226">
        <f t="shared" si="50"/>
        <v>14.109569320343072</v>
      </c>
    </row>
    <row r="89" spans="1:38" s="139" customFormat="1" x14ac:dyDescent="0.25">
      <c r="A89" s="648"/>
      <c r="B89" s="709"/>
      <c r="C89" s="714"/>
      <c r="D89" s="626"/>
      <c r="E89" s="166" t="s">
        <v>92</v>
      </c>
      <c r="F89" s="175">
        <v>1</v>
      </c>
      <c r="G89" s="175">
        <v>1</v>
      </c>
      <c r="H89" s="175">
        <v>1</v>
      </c>
      <c r="I89" s="178">
        <v>0</v>
      </c>
      <c r="J89" s="175">
        <v>0</v>
      </c>
      <c r="K89" s="606">
        <v>0</v>
      </c>
      <c r="L89" s="175">
        <v>1</v>
      </c>
      <c r="M89" s="175">
        <f t="shared" si="41"/>
        <v>4</v>
      </c>
      <c r="N89" s="180"/>
      <c r="O89" s="174">
        <v>6</v>
      </c>
      <c r="P89" s="174">
        <v>7</v>
      </c>
      <c r="Q89" s="174">
        <v>17</v>
      </c>
      <c r="R89" s="174">
        <v>1</v>
      </c>
      <c r="S89" s="174">
        <v>3</v>
      </c>
      <c r="T89" s="613">
        <v>8</v>
      </c>
      <c r="U89" s="174">
        <v>5</v>
      </c>
      <c r="V89" s="25">
        <f t="shared" si="42"/>
        <v>47</v>
      </c>
      <c r="W89" s="222"/>
      <c r="X89" s="225">
        <f t="shared" si="52"/>
        <v>7</v>
      </c>
      <c r="Y89" s="198">
        <f t="shared" si="58"/>
        <v>6.4220183486238536E-2</v>
      </c>
      <c r="Z89" s="22">
        <f t="shared" si="37"/>
        <v>8</v>
      </c>
      <c r="AA89" s="198">
        <f t="shared" si="53"/>
        <v>7.6923076923076927E-2</v>
      </c>
      <c r="AB89" s="22">
        <f t="shared" si="38"/>
        <v>18</v>
      </c>
      <c r="AC89" s="198">
        <f t="shared" si="59"/>
        <v>6.1433447098976107E-2</v>
      </c>
      <c r="AD89" s="22">
        <f t="shared" si="39"/>
        <v>1</v>
      </c>
      <c r="AE89" s="198">
        <f t="shared" si="54"/>
        <v>1.2658227848101266E-2</v>
      </c>
      <c r="AF89" s="22">
        <f t="shared" si="40"/>
        <v>3</v>
      </c>
      <c r="AG89" s="198">
        <f t="shared" si="55"/>
        <v>5.1724137931034482E-2</v>
      </c>
      <c r="AH89" s="426">
        <f t="shared" si="36"/>
        <v>8</v>
      </c>
      <c r="AI89" s="427">
        <f t="shared" si="56"/>
        <v>4.9382716049382713E-2</v>
      </c>
      <c r="AJ89" s="22">
        <f t="shared" si="48"/>
        <v>6</v>
      </c>
      <c r="AK89" s="198">
        <f t="shared" si="57"/>
        <v>8.2191780821917804E-2</v>
      </c>
      <c r="AL89" s="226">
        <f t="shared" si="50"/>
        <v>51.316341789336803</v>
      </c>
    </row>
    <row r="90" spans="1:38" s="139" customFormat="1" x14ac:dyDescent="0.25">
      <c r="A90" s="648"/>
      <c r="B90" s="709"/>
      <c r="C90" s="714"/>
      <c r="D90" s="626"/>
      <c r="E90" s="166" t="s">
        <v>90</v>
      </c>
      <c r="F90" s="175">
        <v>5</v>
      </c>
      <c r="G90" s="175">
        <v>2</v>
      </c>
      <c r="H90" s="175">
        <v>7</v>
      </c>
      <c r="I90" s="175">
        <v>1</v>
      </c>
      <c r="J90" s="175">
        <v>0</v>
      </c>
      <c r="K90" s="606">
        <v>2</v>
      </c>
      <c r="L90" s="175">
        <v>2</v>
      </c>
      <c r="M90" s="175">
        <f t="shared" si="41"/>
        <v>19</v>
      </c>
      <c r="N90" s="180"/>
      <c r="O90" s="174">
        <v>45</v>
      </c>
      <c r="P90" s="174">
        <v>30</v>
      </c>
      <c r="Q90" s="174">
        <v>111</v>
      </c>
      <c r="R90" s="174">
        <v>39</v>
      </c>
      <c r="S90" s="174">
        <v>30</v>
      </c>
      <c r="T90" s="613">
        <v>70</v>
      </c>
      <c r="U90" s="174">
        <v>37</v>
      </c>
      <c r="V90" s="25">
        <f t="shared" si="42"/>
        <v>362</v>
      </c>
      <c r="W90" s="222"/>
      <c r="X90" s="225">
        <f t="shared" si="52"/>
        <v>50</v>
      </c>
      <c r="Y90" s="198">
        <f t="shared" si="58"/>
        <v>0.45871559633027525</v>
      </c>
      <c r="Z90" s="22">
        <f t="shared" si="37"/>
        <v>32</v>
      </c>
      <c r="AA90" s="198">
        <f t="shared" si="53"/>
        <v>0.30769230769230771</v>
      </c>
      <c r="AB90" s="22">
        <f t="shared" si="38"/>
        <v>118</v>
      </c>
      <c r="AC90" s="198">
        <f t="shared" si="59"/>
        <v>0.40273037542662116</v>
      </c>
      <c r="AD90" s="22">
        <f t="shared" si="39"/>
        <v>40</v>
      </c>
      <c r="AE90" s="198">
        <f t="shared" si="54"/>
        <v>0.50632911392405067</v>
      </c>
      <c r="AF90" s="22">
        <f t="shared" si="40"/>
        <v>30</v>
      </c>
      <c r="AG90" s="198">
        <f t="shared" si="55"/>
        <v>0.51724137931034486</v>
      </c>
      <c r="AH90" s="426">
        <f t="shared" si="36"/>
        <v>72</v>
      </c>
      <c r="AI90" s="427">
        <f t="shared" si="56"/>
        <v>0.44444444444444442</v>
      </c>
      <c r="AJ90" s="22">
        <f t="shared" si="48"/>
        <v>39</v>
      </c>
      <c r="AK90" s="198">
        <f t="shared" si="57"/>
        <v>0.53424657534246578</v>
      </c>
      <c r="AL90" s="226">
        <f t="shared" si="50"/>
        <v>383.637153217128</v>
      </c>
    </row>
    <row r="91" spans="1:38" s="139" customFormat="1" x14ac:dyDescent="0.25">
      <c r="A91" s="648"/>
      <c r="B91" s="709"/>
      <c r="C91" s="714"/>
      <c r="D91" s="626"/>
      <c r="E91" s="166" t="s">
        <v>109</v>
      </c>
      <c r="F91" s="178">
        <v>0</v>
      </c>
      <c r="G91" s="178">
        <v>0</v>
      </c>
      <c r="H91" s="178">
        <v>0</v>
      </c>
      <c r="I91" s="178">
        <v>0</v>
      </c>
      <c r="J91" s="178">
        <v>0</v>
      </c>
      <c r="K91" s="606">
        <v>0</v>
      </c>
      <c r="L91" s="178">
        <v>0</v>
      </c>
      <c r="M91" s="175">
        <f t="shared" si="41"/>
        <v>0</v>
      </c>
      <c r="N91" s="180"/>
      <c r="O91" s="178">
        <v>0</v>
      </c>
      <c r="P91" s="178">
        <v>0</v>
      </c>
      <c r="Q91" s="174">
        <v>2</v>
      </c>
      <c r="R91" s="178">
        <v>0</v>
      </c>
      <c r="S91" s="178">
        <v>0</v>
      </c>
      <c r="T91" s="606">
        <v>0</v>
      </c>
      <c r="U91" s="178">
        <v>0</v>
      </c>
      <c r="V91" s="25">
        <f t="shared" si="42"/>
        <v>2</v>
      </c>
      <c r="W91" s="222"/>
      <c r="X91" s="225">
        <f t="shared" si="52"/>
        <v>0</v>
      </c>
      <c r="Y91" s="198">
        <f t="shared" si="58"/>
        <v>0</v>
      </c>
      <c r="Z91" s="22">
        <f t="shared" si="37"/>
        <v>0</v>
      </c>
      <c r="AA91" s="198">
        <f t="shared" si="53"/>
        <v>0</v>
      </c>
      <c r="AB91" s="22">
        <f t="shared" si="38"/>
        <v>2</v>
      </c>
      <c r="AC91" s="198">
        <f t="shared" si="59"/>
        <v>6.8259385665529011E-3</v>
      </c>
      <c r="AD91" s="22">
        <f t="shared" si="39"/>
        <v>0</v>
      </c>
      <c r="AE91" s="198">
        <f t="shared" si="54"/>
        <v>0</v>
      </c>
      <c r="AF91" s="22">
        <f t="shared" si="40"/>
        <v>0</v>
      </c>
      <c r="AG91" s="198">
        <f t="shared" si="55"/>
        <v>0</v>
      </c>
      <c r="AH91" s="426">
        <f t="shared" si="36"/>
        <v>0</v>
      </c>
      <c r="AI91" s="427">
        <f t="shared" si="56"/>
        <v>0</v>
      </c>
      <c r="AJ91" s="22">
        <f t="shared" si="48"/>
        <v>0</v>
      </c>
      <c r="AK91" s="198">
        <f t="shared" si="57"/>
        <v>0</v>
      </c>
      <c r="AL91" s="226">
        <f t="shared" si="50"/>
        <v>2.006825938566553</v>
      </c>
    </row>
    <row r="92" spans="1:38" s="139" customFormat="1" x14ac:dyDescent="0.25">
      <c r="A92" s="648"/>
      <c r="B92" s="709"/>
      <c r="C92" s="714"/>
      <c r="D92" s="626" t="s">
        <v>72</v>
      </c>
      <c r="E92" s="166" t="s">
        <v>91</v>
      </c>
      <c r="F92" s="175">
        <v>2</v>
      </c>
      <c r="G92" s="175">
        <v>5</v>
      </c>
      <c r="H92" s="175">
        <v>8</v>
      </c>
      <c r="I92" s="175">
        <v>1</v>
      </c>
      <c r="J92" s="175">
        <v>0</v>
      </c>
      <c r="K92" s="606">
        <v>3</v>
      </c>
      <c r="L92" s="175">
        <v>2</v>
      </c>
      <c r="M92" s="175">
        <f t="shared" si="41"/>
        <v>21</v>
      </c>
      <c r="N92" s="180"/>
      <c r="O92" s="174">
        <v>57</v>
      </c>
      <c r="P92" s="174">
        <v>55</v>
      </c>
      <c r="Q92" s="174">
        <v>154</v>
      </c>
      <c r="R92" s="174">
        <v>49</v>
      </c>
      <c r="S92" s="174">
        <v>21</v>
      </c>
      <c r="T92" s="613">
        <v>79</v>
      </c>
      <c r="U92" s="174">
        <v>28</v>
      </c>
      <c r="V92" s="25">
        <f t="shared" si="42"/>
        <v>443</v>
      </c>
      <c r="W92" s="222"/>
      <c r="X92" s="225">
        <f t="shared" si="52"/>
        <v>59</v>
      </c>
      <c r="Y92" s="198">
        <f t="shared" si="58"/>
        <v>0.54128440366972475</v>
      </c>
      <c r="Z92" s="22">
        <f t="shared" si="37"/>
        <v>60</v>
      </c>
      <c r="AA92" s="198">
        <f t="shared" si="53"/>
        <v>0.57692307692307687</v>
      </c>
      <c r="AB92" s="22">
        <f t="shared" si="38"/>
        <v>162</v>
      </c>
      <c r="AC92" s="198">
        <f t="shared" si="59"/>
        <v>0.55290102389078499</v>
      </c>
      <c r="AD92" s="22">
        <f t="shared" si="39"/>
        <v>50</v>
      </c>
      <c r="AE92" s="198">
        <f t="shared" si="54"/>
        <v>0.63291139240506333</v>
      </c>
      <c r="AF92" s="22">
        <f t="shared" si="40"/>
        <v>21</v>
      </c>
      <c r="AG92" s="198">
        <f t="shared" si="55"/>
        <v>0.36206896551724138</v>
      </c>
      <c r="AH92" s="426">
        <f t="shared" si="36"/>
        <v>82</v>
      </c>
      <c r="AI92" s="427">
        <f t="shared" si="56"/>
        <v>0.50617283950617287</v>
      </c>
      <c r="AJ92" s="22">
        <f t="shared" si="48"/>
        <v>30</v>
      </c>
      <c r="AK92" s="198">
        <f t="shared" si="57"/>
        <v>0.41095890410958902</v>
      </c>
      <c r="AL92" s="226">
        <f t="shared" si="50"/>
        <v>467.17226170191208</v>
      </c>
    </row>
    <row r="93" spans="1:38" s="139" customFormat="1" x14ac:dyDescent="0.25">
      <c r="A93" s="648"/>
      <c r="B93" s="709"/>
      <c r="C93" s="714"/>
      <c r="D93" s="626"/>
      <c r="E93" s="166" t="s">
        <v>93</v>
      </c>
      <c r="F93" s="175">
        <v>0</v>
      </c>
      <c r="G93" s="175">
        <v>0</v>
      </c>
      <c r="H93" s="175">
        <v>2</v>
      </c>
      <c r="I93" s="178">
        <v>0</v>
      </c>
      <c r="J93" s="175">
        <v>0</v>
      </c>
      <c r="K93" s="606">
        <v>0</v>
      </c>
      <c r="L93" s="178">
        <v>0</v>
      </c>
      <c r="M93" s="175">
        <f t="shared" si="41"/>
        <v>2</v>
      </c>
      <c r="N93" s="180"/>
      <c r="O93" s="178">
        <v>0</v>
      </c>
      <c r="P93" s="174">
        <v>3</v>
      </c>
      <c r="Q93" s="174">
        <v>7</v>
      </c>
      <c r="R93" s="174">
        <v>1</v>
      </c>
      <c r="S93" s="182">
        <v>0</v>
      </c>
      <c r="T93" s="613">
        <v>3</v>
      </c>
      <c r="U93" s="174">
        <v>2</v>
      </c>
      <c r="V93" s="25">
        <f t="shared" si="42"/>
        <v>16</v>
      </c>
      <c r="W93" s="222"/>
      <c r="X93" s="225">
        <f t="shared" si="52"/>
        <v>0</v>
      </c>
      <c r="Y93" s="198">
        <f t="shared" si="58"/>
        <v>0</v>
      </c>
      <c r="Z93" s="22">
        <f t="shared" si="37"/>
        <v>3</v>
      </c>
      <c r="AA93" s="198">
        <f t="shared" si="53"/>
        <v>2.8846153846153848E-2</v>
      </c>
      <c r="AB93" s="22">
        <f t="shared" si="38"/>
        <v>9</v>
      </c>
      <c r="AC93" s="198">
        <f t="shared" si="59"/>
        <v>3.0716723549488054E-2</v>
      </c>
      <c r="AD93" s="22">
        <f t="shared" si="39"/>
        <v>1</v>
      </c>
      <c r="AE93" s="198">
        <f t="shared" si="54"/>
        <v>1.2658227848101266E-2</v>
      </c>
      <c r="AF93" s="22">
        <f t="shared" si="40"/>
        <v>0</v>
      </c>
      <c r="AG93" s="198">
        <f t="shared" si="55"/>
        <v>0</v>
      </c>
      <c r="AH93" s="426">
        <f t="shared" si="36"/>
        <v>3</v>
      </c>
      <c r="AI93" s="427">
        <f t="shared" si="56"/>
        <v>1.8518518518518517E-2</v>
      </c>
      <c r="AJ93" s="22">
        <f t="shared" si="48"/>
        <v>2</v>
      </c>
      <c r="AK93" s="198">
        <f t="shared" si="57"/>
        <v>2.7397260273972601E-2</v>
      </c>
      <c r="AL93" s="226">
        <f t="shared" si="50"/>
        <v>18.090739623762261</v>
      </c>
    </row>
    <row r="94" spans="1:38" s="139" customFormat="1" x14ac:dyDescent="0.25">
      <c r="A94" s="648"/>
      <c r="B94" s="709"/>
      <c r="C94" s="714"/>
      <c r="D94" s="626"/>
      <c r="E94" s="166" t="s">
        <v>92</v>
      </c>
      <c r="F94" s="175">
        <v>2</v>
      </c>
      <c r="G94" s="175">
        <v>2</v>
      </c>
      <c r="H94" s="175">
        <v>2</v>
      </c>
      <c r="I94" s="178">
        <v>0</v>
      </c>
      <c r="J94" s="175">
        <v>0</v>
      </c>
      <c r="K94" s="606">
        <v>1</v>
      </c>
      <c r="L94" s="175">
        <v>2</v>
      </c>
      <c r="M94" s="175">
        <f t="shared" si="41"/>
        <v>9</v>
      </c>
      <c r="N94" s="180"/>
      <c r="O94" s="174">
        <v>10</v>
      </c>
      <c r="P94" s="174">
        <v>17</v>
      </c>
      <c r="Q94" s="174">
        <v>26</v>
      </c>
      <c r="R94" s="182">
        <v>0</v>
      </c>
      <c r="S94" s="174">
        <v>10</v>
      </c>
      <c r="T94" s="613">
        <v>20</v>
      </c>
      <c r="U94" s="174">
        <v>8</v>
      </c>
      <c r="V94" s="25">
        <f t="shared" si="42"/>
        <v>91</v>
      </c>
      <c r="W94" s="222"/>
      <c r="X94" s="225">
        <f t="shared" si="52"/>
        <v>12</v>
      </c>
      <c r="Y94" s="198">
        <f t="shared" si="58"/>
        <v>0.11009174311926606</v>
      </c>
      <c r="Z94" s="22">
        <f t="shared" si="37"/>
        <v>19</v>
      </c>
      <c r="AA94" s="198">
        <f t="shared" si="53"/>
        <v>0.18269230769230768</v>
      </c>
      <c r="AB94" s="22">
        <f t="shared" si="38"/>
        <v>28</v>
      </c>
      <c r="AC94" s="198">
        <f t="shared" si="59"/>
        <v>9.556313993174062E-2</v>
      </c>
      <c r="AD94" s="22">
        <f t="shared" si="39"/>
        <v>0</v>
      </c>
      <c r="AE94" s="198">
        <f t="shared" si="54"/>
        <v>0</v>
      </c>
      <c r="AF94" s="22">
        <f t="shared" si="40"/>
        <v>10</v>
      </c>
      <c r="AG94" s="198">
        <f t="shared" si="55"/>
        <v>0.17241379310344829</v>
      </c>
      <c r="AH94" s="426">
        <f t="shared" si="36"/>
        <v>21</v>
      </c>
      <c r="AI94" s="427">
        <f t="shared" si="56"/>
        <v>0.12962962962962962</v>
      </c>
      <c r="AJ94" s="22">
        <f t="shared" si="48"/>
        <v>10</v>
      </c>
      <c r="AK94" s="198">
        <f t="shared" si="57"/>
        <v>0.13698630136986301</v>
      </c>
      <c r="AL94" s="226">
        <f t="shared" si="50"/>
        <v>100.6903906134764</v>
      </c>
    </row>
    <row r="95" spans="1:38" s="139" customFormat="1" x14ac:dyDescent="0.25">
      <c r="A95" s="648"/>
      <c r="B95" s="709"/>
      <c r="C95" s="714"/>
      <c r="D95" s="626"/>
      <c r="E95" s="166" t="s">
        <v>90</v>
      </c>
      <c r="F95" s="175">
        <v>5</v>
      </c>
      <c r="G95" s="175">
        <v>1</v>
      </c>
      <c r="H95" s="175">
        <v>7</v>
      </c>
      <c r="I95" s="178">
        <v>0</v>
      </c>
      <c r="J95" s="175">
        <v>0</v>
      </c>
      <c r="K95" s="606">
        <v>2</v>
      </c>
      <c r="L95" s="175">
        <v>2</v>
      </c>
      <c r="M95" s="175">
        <f t="shared" si="41"/>
        <v>17</v>
      </c>
      <c r="N95" s="180"/>
      <c r="O95" s="174">
        <v>33</v>
      </c>
      <c r="P95" s="174">
        <v>21</v>
      </c>
      <c r="Q95" s="174">
        <v>85</v>
      </c>
      <c r="R95" s="174">
        <v>28</v>
      </c>
      <c r="S95" s="174">
        <v>26</v>
      </c>
      <c r="T95" s="613">
        <v>54</v>
      </c>
      <c r="U95" s="174">
        <v>29</v>
      </c>
      <c r="V95" s="25">
        <f t="shared" si="42"/>
        <v>276</v>
      </c>
      <c r="W95" s="222"/>
      <c r="X95" s="225">
        <f t="shared" si="52"/>
        <v>38</v>
      </c>
      <c r="Y95" s="198">
        <f t="shared" si="58"/>
        <v>0.34862385321100919</v>
      </c>
      <c r="Z95" s="22">
        <f t="shared" si="37"/>
        <v>22</v>
      </c>
      <c r="AA95" s="198">
        <f t="shared" si="53"/>
        <v>0.21153846153846154</v>
      </c>
      <c r="AB95" s="22">
        <f t="shared" si="38"/>
        <v>92</v>
      </c>
      <c r="AC95" s="198">
        <f t="shared" si="59"/>
        <v>0.31399317406143346</v>
      </c>
      <c r="AD95" s="22">
        <f t="shared" si="39"/>
        <v>28</v>
      </c>
      <c r="AE95" s="198">
        <f t="shared" si="54"/>
        <v>0.35443037974683544</v>
      </c>
      <c r="AF95" s="22">
        <f t="shared" si="40"/>
        <v>26</v>
      </c>
      <c r="AG95" s="198">
        <f t="shared" si="55"/>
        <v>0.44827586206896552</v>
      </c>
      <c r="AH95" s="426">
        <f t="shared" si="36"/>
        <v>56</v>
      </c>
      <c r="AI95" s="427">
        <f t="shared" si="56"/>
        <v>0.34567901234567899</v>
      </c>
      <c r="AJ95" s="22">
        <f t="shared" si="48"/>
        <v>31</v>
      </c>
      <c r="AK95" s="198">
        <f t="shared" si="57"/>
        <v>0.42465753424657532</v>
      </c>
      <c r="AL95" s="226">
        <f t="shared" si="50"/>
        <v>295.02254074297235</v>
      </c>
    </row>
    <row r="96" spans="1:38" s="139" customFormat="1" x14ac:dyDescent="0.25">
      <c r="A96" s="648"/>
      <c r="B96" s="709"/>
      <c r="C96" s="714"/>
      <c r="D96" s="626"/>
      <c r="E96" s="166" t="s">
        <v>109</v>
      </c>
      <c r="F96" s="175">
        <v>0</v>
      </c>
      <c r="G96" s="175">
        <v>0</v>
      </c>
      <c r="H96" s="175">
        <v>0</v>
      </c>
      <c r="I96" s="178">
        <v>0</v>
      </c>
      <c r="J96" s="178">
        <v>0</v>
      </c>
      <c r="K96" s="606">
        <v>0</v>
      </c>
      <c r="L96" s="178">
        <v>0</v>
      </c>
      <c r="M96" s="175">
        <f t="shared" si="41"/>
        <v>0</v>
      </c>
      <c r="N96" s="180"/>
      <c r="O96" s="178">
        <v>0</v>
      </c>
      <c r="P96" s="178">
        <v>0</v>
      </c>
      <c r="Q96" s="174">
        <v>2</v>
      </c>
      <c r="R96" s="178">
        <v>0</v>
      </c>
      <c r="S96" s="174">
        <v>1</v>
      </c>
      <c r="T96" s="606">
        <v>0</v>
      </c>
      <c r="U96" s="182">
        <v>0</v>
      </c>
      <c r="V96" s="25">
        <f t="shared" si="42"/>
        <v>3</v>
      </c>
      <c r="W96" s="222"/>
      <c r="X96" s="225">
        <f t="shared" si="52"/>
        <v>0</v>
      </c>
      <c r="Y96" s="198">
        <f t="shared" si="58"/>
        <v>0</v>
      </c>
      <c r="Z96" s="22">
        <f t="shared" si="37"/>
        <v>0</v>
      </c>
      <c r="AA96" s="198">
        <f t="shared" si="53"/>
        <v>0</v>
      </c>
      <c r="AB96" s="22">
        <f t="shared" si="38"/>
        <v>2</v>
      </c>
      <c r="AC96" s="198">
        <f t="shared" si="59"/>
        <v>6.8259385665529011E-3</v>
      </c>
      <c r="AD96" s="22">
        <f t="shared" si="39"/>
        <v>0</v>
      </c>
      <c r="AE96" s="198">
        <f t="shared" si="54"/>
        <v>0</v>
      </c>
      <c r="AF96" s="22">
        <f t="shared" si="40"/>
        <v>1</v>
      </c>
      <c r="AG96" s="198">
        <f t="shared" si="55"/>
        <v>1.7241379310344827E-2</v>
      </c>
      <c r="AH96" s="426">
        <f t="shared" si="36"/>
        <v>0</v>
      </c>
      <c r="AI96" s="427">
        <f t="shared" si="56"/>
        <v>0</v>
      </c>
      <c r="AJ96" s="22">
        <f t="shared" si="48"/>
        <v>0</v>
      </c>
      <c r="AK96" s="198">
        <f t="shared" si="57"/>
        <v>0</v>
      </c>
      <c r="AL96" s="226">
        <f t="shared" si="50"/>
        <v>3.0240673178768978</v>
      </c>
    </row>
    <row r="97" spans="1:38" s="139" customFormat="1" x14ac:dyDescent="0.25">
      <c r="A97" s="648"/>
      <c r="B97" s="709"/>
      <c r="C97" s="714"/>
      <c r="D97" s="626" t="s">
        <v>73</v>
      </c>
      <c r="E97" s="166" t="s">
        <v>91</v>
      </c>
      <c r="F97" s="175">
        <v>2</v>
      </c>
      <c r="G97" s="175">
        <v>3</v>
      </c>
      <c r="H97" s="175">
        <v>8</v>
      </c>
      <c r="I97" s="175">
        <v>1</v>
      </c>
      <c r="J97" s="175">
        <v>0</v>
      </c>
      <c r="K97" s="606">
        <v>3</v>
      </c>
      <c r="L97" s="175">
        <v>2</v>
      </c>
      <c r="M97" s="175">
        <f t="shared" si="41"/>
        <v>19</v>
      </c>
      <c r="N97" s="180"/>
      <c r="O97" s="174">
        <v>46</v>
      </c>
      <c r="P97" s="174">
        <v>55</v>
      </c>
      <c r="Q97" s="174">
        <v>159</v>
      </c>
      <c r="R97" s="174">
        <v>49</v>
      </c>
      <c r="S97" s="174">
        <v>27</v>
      </c>
      <c r="T97" s="613">
        <v>76</v>
      </c>
      <c r="U97" s="174">
        <v>31</v>
      </c>
      <c r="V97" s="25">
        <f t="shared" si="42"/>
        <v>443</v>
      </c>
      <c r="W97" s="222"/>
      <c r="X97" s="225">
        <f t="shared" si="52"/>
        <v>48</v>
      </c>
      <c r="Y97" s="198">
        <f t="shared" si="58"/>
        <v>0.44036697247706424</v>
      </c>
      <c r="Z97" s="22">
        <f t="shared" si="37"/>
        <v>58</v>
      </c>
      <c r="AA97" s="198">
        <f t="shared" si="53"/>
        <v>0.55769230769230771</v>
      </c>
      <c r="AB97" s="22">
        <f t="shared" si="38"/>
        <v>167</v>
      </c>
      <c r="AC97" s="198">
        <f t="shared" si="59"/>
        <v>0.56996587030716728</v>
      </c>
      <c r="AD97" s="22">
        <f t="shared" si="39"/>
        <v>50</v>
      </c>
      <c r="AE97" s="198">
        <f t="shared" si="54"/>
        <v>0.63291139240506333</v>
      </c>
      <c r="AF97" s="22">
        <f t="shared" si="40"/>
        <v>27</v>
      </c>
      <c r="AG97" s="198">
        <f t="shared" si="55"/>
        <v>0.46551724137931033</v>
      </c>
      <c r="AH97" s="426">
        <f t="shared" si="36"/>
        <v>79</v>
      </c>
      <c r="AI97" s="427">
        <f t="shared" si="56"/>
        <v>0.48765432098765432</v>
      </c>
      <c r="AJ97" s="22">
        <f t="shared" si="48"/>
        <v>33</v>
      </c>
      <c r="AK97" s="198">
        <f t="shared" si="57"/>
        <v>0.45205479452054792</v>
      </c>
      <c r="AL97" s="226">
        <f t="shared" si="50"/>
        <v>465.15410810524855</v>
      </c>
    </row>
    <row r="98" spans="1:38" s="139" customFormat="1" x14ac:dyDescent="0.25">
      <c r="A98" s="648"/>
      <c r="B98" s="709"/>
      <c r="C98" s="714"/>
      <c r="D98" s="626"/>
      <c r="E98" s="166" t="s">
        <v>93</v>
      </c>
      <c r="F98" s="175">
        <v>0</v>
      </c>
      <c r="G98" s="175">
        <v>0</v>
      </c>
      <c r="H98" s="175">
        <v>1</v>
      </c>
      <c r="I98" s="178">
        <v>0</v>
      </c>
      <c r="J98" s="175">
        <v>0</v>
      </c>
      <c r="K98" s="606">
        <v>0</v>
      </c>
      <c r="L98" s="175">
        <v>1</v>
      </c>
      <c r="M98" s="175">
        <f t="shared" si="41"/>
        <v>2</v>
      </c>
      <c r="N98" s="180"/>
      <c r="O98" s="174">
        <v>4</v>
      </c>
      <c r="P98" s="174">
        <v>5</v>
      </c>
      <c r="Q98" s="174">
        <v>5</v>
      </c>
      <c r="R98" s="182">
        <v>0</v>
      </c>
      <c r="S98" s="174">
        <v>2</v>
      </c>
      <c r="T98" s="613">
        <v>5</v>
      </c>
      <c r="U98" s="174">
        <v>1</v>
      </c>
      <c r="V98" s="25">
        <f t="shared" si="42"/>
        <v>22</v>
      </c>
      <c r="W98" s="222"/>
      <c r="X98" s="225">
        <f t="shared" si="52"/>
        <v>4</v>
      </c>
      <c r="Y98" s="198">
        <f t="shared" si="58"/>
        <v>3.669724770642202E-2</v>
      </c>
      <c r="Z98" s="22">
        <f t="shared" si="37"/>
        <v>5</v>
      </c>
      <c r="AA98" s="198">
        <f t="shared" si="53"/>
        <v>4.807692307692308E-2</v>
      </c>
      <c r="AB98" s="22">
        <f t="shared" si="38"/>
        <v>6</v>
      </c>
      <c r="AC98" s="198">
        <f t="shared" si="59"/>
        <v>2.0477815699658702E-2</v>
      </c>
      <c r="AD98" s="22">
        <f t="shared" si="39"/>
        <v>0</v>
      </c>
      <c r="AE98" s="198">
        <f t="shared" si="54"/>
        <v>0</v>
      </c>
      <c r="AF98" s="22">
        <f t="shared" si="40"/>
        <v>2</v>
      </c>
      <c r="AG98" s="198">
        <f t="shared" si="55"/>
        <v>3.4482758620689655E-2</v>
      </c>
      <c r="AH98" s="426">
        <f t="shared" si="36"/>
        <v>5</v>
      </c>
      <c r="AI98" s="427">
        <f t="shared" si="56"/>
        <v>3.0864197530864196E-2</v>
      </c>
      <c r="AJ98" s="22">
        <f t="shared" si="48"/>
        <v>2</v>
      </c>
      <c r="AK98" s="198">
        <f t="shared" si="57"/>
        <v>2.7397260273972601E-2</v>
      </c>
      <c r="AL98" s="226">
        <f t="shared" si="50"/>
        <v>24.170598942634559</v>
      </c>
    </row>
    <row r="99" spans="1:38" s="139" customFormat="1" x14ac:dyDescent="0.25">
      <c r="A99" s="648"/>
      <c r="B99" s="709"/>
      <c r="C99" s="714"/>
      <c r="D99" s="626"/>
      <c r="E99" s="166" t="s">
        <v>92</v>
      </c>
      <c r="F99" s="175">
        <v>2</v>
      </c>
      <c r="G99" s="175">
        <v>2</v>
      </c>
      <c r="H99" s="175">
        <v>3</v>
      </c>
      <c r="I99" s="178">
        <v>0</v>
      </c>
      <c r="J99" s="175">
        <v>0</v>
      </c>
      <c r="K99" s="606">
        <v>1</v>
      </c>
      <c r="L99" s="175">
        <v>1</v>
      </c>
      <c r="M99" s="175">
        <f t="shared" si="41"/>
        <v>9</v>
      </c>
      <c r="N99" s="180"/>
      <c r="O99" s="174">
        <v>12</v>
      </c>
      <c r="P99" s="174">
        <v>17</v>
      </c>
      <c r="Q99" s="174">
        <v>27</v>
      </c>
      <c r="R99" s="174">
        <v>3</v>
      </c>
      <c r="S99" s="174">
        <v>4</v>
      </c>
      <c r="T99" s="613">
        <v>22</v>
      </c>
      <c r="U99" s="174">
        <v>6</v>
      </c>
      <c r="V99" s="25">
        <f t="shared" si="42"/>
        <v>91</v>
      </c>
      <c r="W99" s="222"/>
      <c r="X99" s="225">
        <f t="shared" si="52"/>
        <v>14</v>
      </c>
      <c r="Y99" s="198">
        <f t="shared" si="58"/>
        <v>0.12844036697247707</v>
      </c>
      <c r="Z99" s="22">
        <f t="shared" ref="Z99:Z130" si="60">+G99+P99</f>
        <v>19</v>
      </c>
      <c r="AA99" s="198">
        <f t="shared" si="53"/>
        <v>0.18269230769230768</v>
      </c>
      <c r="AB99" s="22">
        <f t="shared" ref="AB99:AB130" si="61">+H99+Q99</f>
        <v>30</v>
      </c>
      <c r="AC99" s="198">
        <f t="shared" si="59"/>
        <v>0.10238907849829351</v>
      </c>
      <c r="AD99" s="22">
        <f t="shared" ref="AD99:AD130" si="62">+I99+R99</f>
        <v>3</v>
      </c>
      <c r="AE99" s="198">
        <f t="shared" si="54"/>
        <v>3.7974683544303799E-2</v>
      </c>
      <c r="AF99" s="22">
        <f t="shared" ref="AF99:AF130" si="63">+J99+S99</f>
        <v>4</v>
      </c>
      <c r="AG99" s="198">
        <f t="shared" si="55"/>
        <v>6.8965517241379309E-2</v>
      </c>
      <c r="AH99" s="426">
        <f t="shared" si="36"/>
        <v>23</v>
      </c>
      <c r="AI99" s="427">
        <f t="shared" si="56"/>
        <v>0.1419753086419753</v>
      </c>
      <c r="AJ99" s="22">
        <f t="shared" si="48"/>
        <v>7</v>
      </c>
      <c r="AK99" s="198">
        <f t="shared" si="57"/>
        <v>9.5890410958904104E-2</v>
      </c>
      <c r="AL99" s="226">
        <f t="shared" si="50"/>
        <v>100.66243726259074</v>
      </c>
    </row>
    <row r="100" spans="1:38" s="139" customFormat="1" x14ac:dyDescent="0.25">
      <c r="A100" s="648"/>
      <c r="B100" s="709"/>
      <c r="C100" s="714"/>
      <c r="D100" s="626"/>
      <c r="E100" s="166" t="s">
        <v>90</v>
      </c>
      <c r="F100" s="175">
        <v>5</v>
      </c>
      <c r="G100" s="175">
        <v>3</v>
      </c>
      <c r="H100" s="175">
        <v>7</v>
      </c>
      <c r="I100" s="178">
        <v>0</v>
      </c>
      <c r="J100" s="175">
        <v>0</v>
      </c>
      <c r="K100" s="606">
        <v>2</v>
      </c>
      <c r="L100" s="175">
        <v>2</v>
      </c>
      <c r="M100" s="175">
        <f t="shared" si="41"/>
        <v>19</v>
      </c>
      <c r="N100" s="180"/>
      <c r="O100" s="174">
        <v>38</v>
      </c>
      <c r="P100" s="174">
        <v>19</v>
      </c>
      <c r="Q100" s="174">
        <v>81</v>
      </c>
      <c r="R100" s="174">
        <v>26</v>
      </c>
      <c r="S100" s="174">
        <v>23</v>
      </c>
      <c r="T100" s="613">
        <v>53</v>
      </c>
      <c r="U100" s="174">
        <v>28</v>
      </c>
      <c r="V100" s="25">
        <f t="shared" si="42"/>
        <v>268</v>
      </c>
      <c r="W100" s="222"/>
      <c r="X100" s="225">
        <f t="shared" si="52"/>
        <v>43</v>
      </c>
      <c r="Y100" s="198">
        <f t="shared" si="58"/>
        <v>0.39449541284403672</v>
      </c>
      <c r="Z100" s="22">
        <f t="shared" si="60"/>
        <v>22</v>
      </c>
      <c r="AA100" s="198">
        <f t="shared" si="53"/>
        <v>0.21153846153846154</v>
      </c>
      <c r="AB100" s="22">
        <f t="shared" si="61"/>
        <v>88</v>
      </c>
      <c r="AC100" s="198">
        <f t="shared" si="59"/>
        <v>0.30034129692832767</v>
      </c>
      <c r="AD100" s="22">
        <f t="shared" si="62"/>
        <v>26</v>
      </c>
      <c r="AE100" s="198">
        <f t="shared" si="54"/>
        <v>0.32911392405063289</v>
      </c>
      <c r="AF100" s="22">
        <f t="shared" si="63"/>
        <v>23</v>
      </c>
      <c r="AG100" s="198">
        <f t="shared" si="55"/>
        <v>0.39655172413793105</v>
      </c>
      <c r="AH100" s="426">
        <f t="shared" si="36"/>
        <v>55</v>
      </c>
      <c r="AI100" s="427">
        <f t="shared" si="56"/>
        <v>0.33950617283950618</v>
      </c>
      <c r="AJ100" s="22">
        <f t="shared" si="48"/>
        <v>30</v>
      </c>
      <c r="AK100" s="198">
        <f t="shared" si="57"/>
        <v>0.41095890410958902</v>
      </c>
      <c r="AL100" s="226">
        <f t="shared" si="50"/>
        <v>288.97154699233886</v>
      </c>
    </row>
    <row r="101" spans="1:38" s="139" customFormat="1" x14ac:dyDescent="0.25">
      <c r="A101" s="648"/>
      <c r="B101" s="709"/>
      <c r="C101" s="714"/>
      <c r="D101" s="626"/>
      <c r="E101" s="166" t="s">
        <v>109</v>
      </c>
      <c r="F101" s="175">
        <v>0</v>
      </c>
      <c r="G101" s="175">
        <v>0</v>
      </c>
      <c r="H101" s="175">
        <v>0</v>
      </c>
      <c r="I101" s="178">
        <v>0</v>
      </c>
      <c r="J101" s="178">
        <v>0</v>
      </c>
      <c r="K101" s="606">
        <v>0</v>
      </c>
      <c r="L101" s="175">
        <v>0</v>
      </c>
      <c r="M101" s="175">
        <f t="shared" si="41"/>
        <v>0</v>
      </c>
      <c r="N101" s="180"/>
      <c r="O101" s="178">
        <v>0</v>
      </c>
      <c r="P101" s="178">
        <v>0</v>
      </c>
      <c r="Q101" s="174">
        <v>2</v>
      </c>
      <c r="R101" s="178">
        <v>0</v>
      </c>
      <c r="S101" s="174">
        <v>2</v>
      </c>
      <c r="T101" s="606">
        <v>0</v>
      </c>
      <c r="U101" s="174">
        <v>1</v>
      </c>
      <c r="V101" s="25">
        <f t="shared" si="42"/>
        <v>5</v>
      </c>
      <c r="W101" s="222"/>
      <c r="X101" s="225">
        <f t="shared" si="52"/>
        <v>0</v>
      </c>
      <c r="Y101" s="198">
        <f t="shared" si="58"/>
        <v>0</v>
      </c>
      <c r="Z101" s="22">
        <f t="shared" si="60"/>
        <v>0</v>
      </c>
      <c r="AA101" s="198">
        <f t="shared" si="53"/>
        <v>0</v>
      </c>
      <c r="AB101" s="22">
        <f t="shared" si="61"/>
        <v>2</v>
      </c>
      <c r="AC101" s="198">
        <f t="shared" si="59"/>
        <v>6.8259385665529011E-3</v>
      </c>
      <c r="AD101" s="22">
        <f t="shared" si="62"/>
        <v>0</v>
      </c>
      <c r="AE101" s="198">
        <f t="shared" si="54"/>
        <v>0</v>
      </c>
      <c r="AF101" s="22">
        <f t="shared" si="63"/>
        <v>2</v>
      </c>
      <c r="AG101" s="198">
        <f t="shared" si="55"/>
        <v>3.4482758620689655E-2</v>
      </c>
      <c r="AH101" s="426">
        <f t="shared" si="36"/>
        <v>0</v>
      </c>
      <c r="AI101" s="427">
        <f t="shared" si="56"/>
        <v>0</v>
      </c>
      <c r="AJ101" s="22">
        <f t="shared" si="48"/>
        <v>1</v>
      </c>
      <c r="AK101" s="198">
        <f t="shared" si="57"/>
        <v>1.3698630136986301E-2</v>
      </c>
      <c r="AL101" s="226">
        <f t="shared" si="50"/>
        <v>5.0413086971872429</v>
      </c>
    </row>
    <row r="102" spans="1:38" s="139" customFormat="1" x14ac:dyDescent="0.25">
      <c r="A102" s="648"/>
      <c r="B102" s="709"/>
      <c r="C102" s="714"/>
      <c r="D102" s="626" t="s">
        <v>74</v>
      </c>
      <c r="E102" s="166" t="s">
        <v>91</v>
      </c>
      <c r="F102" s="175">
        <v>2</v>
      </c>
      <c r="G102" s="175">
        <v>6</v>
      </c>
      <c r="H102" s="175">
        <v>10</v>
      </c>
      <c r="I102" s="175">
        <v>1</v>
      </c>
      <c r="J102" s="175">
        <v>0</v>
      </c>
      <c r="K102" s="606">
        <v>3</v>
      </c>
      <c r="L102" s="175">
        <v>2</v>
      </c>
      <c r="M102" s="175">
        <f t="shared" si="41"/>
        <v>24</v>
      </c>
      <c r="N102" s="180"/>
      <c r="O102" s="174">
        <v>50</v>
      </c>
      <c r="P102" s="174">
        <v>57</v>
      </c>
      <c r="Q102" s="174">
        <v>146</v>
      </c>
      <c r="R102" s="174">
        <v>48</v>
      </c>
      <c r="S102" s="174">
        <v>26</v>
      </c>
      <c r="T102" s="613">
        <v>80</v>
      </c>
      <c r="U102" s="174">
        <v>29</v>
      </c>
      <c r="V102" s="25">
        <f t="shared" si="42"/>
        <v>436</v>
      </c>
      <c r="W102" s="222"/>
      <c r="X102" s="225">
        <f t="shared" si="52"/>
        <v>52</v>
      </c>
      <c r="Y102" s="198">
        <f t="shared" si="58"/>
        <v>0.47706422018348627</v>
      </c>
      <c r="Z102" s="22">
        <f t="shared" si="60"/>
        <v>63</v>
      </c>
      <c r="AA102" s="198">
        <f t="shared" si="53"/>
        <v>0.60576923076923073</v>
      </c>
      <c r="AB102" s="22">
        <f t="shared" si="61"/>
        <v>156</v>
      </c>
      <c r="AC102" s="198">
        <f t="shared" si="59"/>
        <v>0.53242320819112632</v>
      </c>
      <c r="AD102" s="22">
        <f t="shared" si="62"/>
        <v>49</v>
      </c>
      <c r="AE102" s="198">
        <f t="shared" si="54"/>
        <v>0.620253164556962</v>
      </c>
      <c r="AF102" s="22">
        <f t="shared" si="63"/>
        <v>26</v>
      </c>
      <c r="AG102" s="198">
        <f t="shared" si="55"/>
        <v>0.44827586206896552</v>
      </c>
      <c r="AH102" s="426">
        <f t="shared" si="36"/>
        <v>83</v>
      </c>
      <c r="AI102" s="427">
        <f t="shared" si="56"/>
        <v>0.51234567901234573</v>
      </c>
      <c r="AJ102" s="22">
        <f t="shared" si="48"/>
        <v>31</v>
      </c>
      <c r="AK102" s="198">
        <f t="shared" si="57"/>
        <v>0.42465753424657532</v>
      </c>
      <c r="AL102" s="226">
        <f t="shared" si="50"/>
        <v>463.1961313647821</v>
      </c>
    </row>
    <row r="103" spans="1:38" s="139" customFormat="1" x14ac:dyDescent="0.25">
      <c r="A103" s="648"/>
      <c r="B103" s="709"/>
      <c r="C103" s="714"/>
      <c r="D103" s="626"/>
      <c r="E103" s="166" t="s">
        <v>93</v>
      </c>
      <c r="F103" s="175">
        <v>0</v>
      </c>
      <c r="G103" s="175">
        <v>0</v>
      </c>
      <c r="H103" s="175">
        <v>0</v>
      </c>
      <c r="I103" s="178">
        <v>0</v>
      </c>
      <c r="J103" s="175">
        <v>0</v>
      </c>
      <c r="K103" s="606">
        <v>0</v>
      </c>
      <c r="L103" s="175">
        <v>1</v>
      </c>
      <c r="M103" s="175">
        <f t="shared" si="41"/>
        <v>1</v>
      </c>
      <c r="N103" s="180"/>
      <c r="O103" s="174">
        <v>1</v>
      </c>
      <c r="P103" s="174">
        <v>3</v>
      </c>
      <c r="Q103" s="174">
        <v>10</v>
      </c>
      <c r="R103" s="174">
        <v>1</v>
      </c>
      <c r="S103" s="174">
        <v>3</v>
      </c>
      <c r="T103" s="613">
        <v>5</v>
      </c>
      <c r="U103" s="174">
        <v>0</v>
      </c>
      <c r="V103" s="25">
        <f t="shared" si="42"/>
        <v>23</v>
      </c>
      <c r="W103" s="222"/>
      <c r="X103" s="225">
        <f t="shared" si="52"/>
        <v>1</v>
      </c>
      <c r="Y103" s="198">
        <f t="shared" si="58"/>
        <v>9.1743119266055051E-3</v>
      </c>
      <c r="Z103" s="22">
        <f t="shared" si="60"/>
        <v>3</v>
      </c>
      <c r="AA103" s="198">
        <f t="shared" si="53"/>
        <v>2.8846153846153848E-2</v>
      </c>
      <c r="AB103" s="22">
        <f t="shared" si="61"/>
        <v>10</v>
      </c>
      <c r="AC103" s="198">
        <f t="shared" si="59"/>
        <v>3.4129692832764506E-2</v>
      </c>
      <c r="AD103" s="22">
        <f t="shared" si="62"/>
        <v>1</v>
      </c>
      <c r="AE103" s="198">
        <f t="shared" si="54"/>
        <v>1.2658227848101266E-2</v>
      </c>
      <c r="AF103" s="22">
        <f t="shared" si="63"/>
        <v>3</v>
      </c>
      <c r="AG103" s="198">
        <f t="shared" si="55"/>
        <v>5.1724137931034482E-2</v>
      </c>
      <c r="AH103" s="426">
        <f t="shared" si="36"/>
        <v>5</v>
      </c>
      <c r="AI103" s="427">
        <f t="shared" si="56"/>
        <v>3.0864197530864196E-2</v>
      </c>
      <c r="AJ103" s="22">
        <f t="shared" si="48"/>
        <v>1</v>
      </c>
      <c r="AK103" s="198">
        <f t="shared" si="57"/>
        <v>1.3698630136986301E-2</v>
      </c>
      <c r="AL103" s="226">
        <f t="shared" si="50"/>
        <v>24.167396721915523</v>
      </c>
    </row>
    <row r="104" spans="1:38" s="139" customFormat="1" x14ac:dyDescent="0.25">
      <c r="A104" s="648"/>
      <c r="B104" s="709"/>
      <c r="C104" s="714"/>
      <c r="D104" s="626"/>
      <c r="E104" s="166" t="s">
        <v>92</v>
      </c>
      <c r="F104" s="175">
        <v>2</v>
      </c>
      <c r="G104" s="175">
        <v>2</v>
      </c>
      <c r="H104" s="175">
        <v>4</v>
      </c>
      <c r="I104" s="178">
        <v>0</v>
      </c>
      <c r="J104" s="175">
        <v>0</v>
      </c>
      <c r="K104" s="606">
        <v>1</v>
      </c>
      <c r="L104" s="175">
        <v>1</v>
      </c>
      <c r="M104" s="175">
        <f t="shared" si="41"/>
        <v>10</v>
      </c>
      <c r="N104" s="180"/>
      <c r="O104" s="174">
        <v>18</v>
      </c>
      <c r="P104" s="174">
        <v>21</v>
      </c>
      <c r="Q104" s="174">
        <v>38</v>
      </c>
      <c r="R104" s="174">
        <v>1</v>
      </c>
      <c r="S104" s="174">
        <v>9</v>
      </c>
      <c r="T104" s="613">
        <v>15</v>
      </c>
      <c r="U104" s="174">
        <v>6</v>
      </c>
      <c r="V104" s="25">
        <f t="shared" si="42"/>
        <v>108</v>
      </c>
      <c r="W104" s="222"/>
      <c r="X104" s="225">
        <f t="shared" si="52"/>
        <v>20</v>
      </c>
      <c r="Y104" s="198">
        <f t="shared" si="58"/>
        <v>0.1834862385321101</v>
      </c>
      <c r="Z104" s="22">
        <f t="shared" si="60"/>
        <v>23</v>
      </c>
      <c r="AA104" s="198">
        <f t="shared" si="53"/>
        <v>0.22115384615384615</v>
      </c>
      <c r="AB104" s="22">
        <f t="shared" si="61"/>
        <v>42</v>
      </c>
      <c r="AC104" s="198">
        <f t="shared" si="59"/>
        <v>0.14334470989761092</v>
      </c>
      <c r="AD104" s="22">
        <f t="shared" si="62"/>
        <v>1</v>
      </c>
      <c r="AE104" s="198">
        <f t="shared" si="54"/>
        <v>1.2658227848101266E-2</v>
      </c>
      <c r="AF104" s="22">
        <f t="shared" si="63"/>
        <v>9</v>
      </c>
      <c r="AG104" s="198">
        <f t="shared" si="55"/>
        <v>0.15517241379310345</v>
      </c>
      <c r="AH104" s="426">
        <f t="shared" si="36"/>
        <v>16</v>
      </c>
      <c r="AI104" s="427">
        <f t="shared" si="56"/>
        <v>9.8765432098765427E-2</v>
      </c>
      <c r="AJ104" s="22">
        <f t="shared" si="48"/>
        <v>7</v>
      </c>
      <c r="AK104" s="198">
        <f t="shared" si="57"/>
        <v>9.5890410958904104E-2</v>
      </c>
      <c r="AL104" s="226">
        <f t="shared" si="50"/>
        <v>118.81458086832353</v>
      </c>
    </row>
    <row r="105" spans="1:38" s="139" customFormat="1" x14ac:dyDescent="0.25">
      <c r="A105" s="648"/>
      <c r="B105" s="709"/>
      <c r="C105" s="714"/>
      <c r="D105" s="626"/>
      <c r="E105" s="166" t="s">
        <v>90</v>
      </c>
      <c r="F105" s="175">
        <v>5</v>
      </c>
      <c r="G105" s="175">
        <v>0</v>
      </c>
      <c r="H105" s="175">
        <v>5</v>
      </c>
      <c r="I105" s="178">
        <v>0</v>
      </c>
      <c r="J105" s="175">
        <v>0</v>
      </c>
      <c r="K105" s="606">
        <v>2</v>
      </c>
      <c r="L105" s="175">
        <v>2</v>
      </c>
      <c r="M105" s="175">
        <f t="shared" si="41"/>
        <v>14</v>
      </c>
      <c r="N105" s="180"/>
      <c r="O105" s="174">
        <v>31</v>
      </c>
      <c r="P105" s="174">
        <v>15</v>
      </c>
      <c r="Q105" s="174">
        <v>77</v>
      </c>
      <c r="R105" s="174">
        <v>28</v>
      </c>
      <c r="S105" s="174">
        <v>20</v>
      </c>
      <c r="T105" s="613">
        <v>56</v>
      </c>
      <c r="U105" s="174">
        <v>32</v>
      </c>
      <c r="V105" s="25">
        <f t="shared" si="42"/>
        <v>259</v>
      </c>
      <c r="W105" s="222"/>
      <c r="X105" s="225">
        <f t="shared" si="52"/>
        <v>36</v>
      </c>
      <c r="Y105" s="198">
        <f t="shared" si="58"/>
        <v>0.33027522935779818</v>
      </c>
      <c r="Z105" s="22">
        <f t="shared" si="60"/>
        <v>15</v>
      </c>
      <c r="AA105" s="198">
        <f t="shared" si="53"/>
        <v>0.14423076923076922</v>
      </c>
      <c r="AB105" s="22">
        <f t="shared" si="61"/>
        <v>82</v>
      </c>
      <c r="AC105" s="198">
        <f t="shared" si="59"/>
        <v>0.27986348122866894</v>
      </c>
      <c r="AD105" s="22">
        <f t="shared" si="62"/>
        <v>28</v>
      </c>
      <c r="AE105" s="198">
        <f t="shared" si="54"/>
        <v>0.35443037974683544</v>
      </c>
      <c r="AF105" s="22">
        <f t="shared" si="63"/>
        <v>20</v>
      </c>
      <c r="AG105" s="198">
        <f t="shared" si="55"/>
        <v>0.34482758620689657</v>
      </c>
      <c r="AH105" s="426">
        <f t="shared" si="36"/>
        <v>58</v>
      </c>
      <c r="AI105" s="427">
        <f t="shared" si="56"/>
        <v>0.35802469135802467</v>
      </c>
      <c r="AJ105" s="22">
        <f t="shared" si="48"/>
        <v>34</v>
      </c>
      <c r="AK105" s="198">
        <f t="shared" si="57"/>
        <v>0.46575342465753422</v>
      </c>
      <c r="AL105" s="226">
        <f t="shared" si="50"/>
        <v>274.81165213712899</v>
      </c>
    </row>
    <row r="106" spans="1:38" s="139" customFormat="1" x14ac:dyDescent="0.25">
      <c r="A106" s="648"/>
      <c r="B106" s="709"/>
      <c r="C106" s="714"/>
      <c r="D106" s="626"/>
      <c r="E106" s="166" t="s">
        <v>109</v>
      </c>
      <c r="F106" s="175">
        <v>0</v>
      </c>
      <c r="G106" s="175">
        <v>0</v>
      </c>
      <c r="H106" s="175">
        <v>0</v>
      </c>
      <c r="I106" s="178">
        <v>0</v>
      </c>
      <c r="J106" s="175">
        <v>0</v>
      </c>
      <c r="K106" s="606">
        <v>0</v>
      </c>
      <c r="L106" s="175">
        <v>0</v>
      </c>
      <c r="M106" s="175">
        <f t="shared" si="41"/>
        <v>0</v>
      </c>
      <c r="N106" s="180"/>
      <c r="O106" s="178">
        <v>0</v>
      </c>
      <c r="P106" s="178">
        <v>0</v>
      </c>
      <c r="Q106" s="174">
        <v>3</v>
      </c>
      <c r="R106" s="178">
        <v>0</v>
      </c>
      <c r="S106" s="178">
        <v>0</v>
      </c>
      <c r="T106" s="606">
        <v>0</v>
      </c>
      <c r="U106" s="178">
        <v>0</v>
      </c>
      <c r="V106" s="25">
        <f t="shared" si="42"/>
        <v>3</v>
      </c>
      <c r="W106" s="222"/>
      <c r="X106" s="225">
        <f t="shared" si="52"/>
        <v>0</v>
      </c>
      <c r="Y106" s="198">
        <f t="shared" si="58"/>
        <v>0</v>
      </c>
      <c r="Z106" s="22">
        <f t="shared" si="60"/>
        <v>0</v>
      </c>
      <c r="AA106" s="198">
        <f t="shared" si="53"/>
        <v>0</v>
      </c>
      <c r="AB106" s="22">
        <f t="shared" si="61"/>
        <v>3</v>
      </c>
      <c r="AC106" s="198">
        <f t="shared" si="59"/>
        <v>1.0238907849829351E-2</v>
      </c>
      <c r="AD106" s="22">
        <f t="shared" si="62"/>
        <v>0</v>
      </c>
      <c r="AE106" s="198">
        <f t="shared" si="54"/>
        <v>0</v>
      </c>
      <c r="AF106" s="22">
        <f t="shared" si="63"/>
        <v>0</v>
      </c>
      <c r="AG106" s="198">
        <f t="shared" si="55"/>
        <v>0</v>
      </c>
      <c r="AH106" s="426">
        <f t="shared" si="36"/>
        <v>0</v>
      </c>
      <c r="AI106" s="427">
        <f t="shared" si="56"/>
        <v>0</v>
      </c>
      <c r="AJ106" s="22">
        <f t="shared" si="48"/>
        <v>0</v>
      </c>
      <c r="AK106" s="198">
        <f t="shared" si="57"/>
        <v>0</v>
      </c>
      <c r="AL106" s="226">
        <f t="shared" si="50"/>
        <v>3.0102389078498293</v>
      </c>
    </row>
    <row r="107" spans="1:38" s="139" customFormat="1" x14ac:dyDescent="0.25">
      <c r="A107" s="648"/>
      <c r="B107" s="709"/>
      <c r="C107" s="714"/>
      <c r="D107" s="626" t="s">
        <v>75</v>
      </c>
      <c r="E107" s="166" t="s">
        <v>91</v>
      </c>
      <c r="F107" s="175">
        <v>3</v>
      </c>
      <c r="G107" s="175">
        <v>5</v>
      </c>
      <c r="H107" s="175">
        <v>12</v>
      </c>
      <c r="I107" s="175">
        <v>1</v>
      </c>
      <c r="J107" s="175">
        <v>0</v>
      </c>
      <c r="K107" s="606">
        <v>4</v>
      </c>
      <c r="L107" s="175">
        <v>2</v>
      </c>
      <c r="M107" s="175">
        <f t="shared" si="41"/>
        <v>27</v>
      </c>
      <c r="N107" s="180"/>
      <c r="O107" s="174">
        <v>46</v>
      </c>
      <c r="P107" s="174">
        <v>60</v>
      </c>
      <c r="Q107" s="174">
        <v>144</v>
      </c>
      <c r="R107" s="174">
        <v>39</v>
      </c>
      <c r="S107" s="174">
        <v>28</v>
      </c>
      <c r="T107" s="613">
        <v>81</v>
      </c>
      <c r="U107" s="174">
        <v>26</v>
      </c>
      <c r="V107" s="25">
        <f t="shared" si="42"/>
        <v>424</v>
      </c>
      <c r="W107" s="222"/>
      <c r="X107" s="225">
        <f t="shared" si="52"/>
        <v>49</v>
      </c>
      <c r="Y107" s="198">
        <f t="shared" si="58"/>
        <v>0.44954128440366975</v>
      </c>
      <c r="Z107" s="22">
        <f t="shared" si="60"/>
        <v>65</v>
      </c>
      <c r="AA107" s="198">
        <f t="shared" si="53"/>
        <v>0.625</v>
      </c>
      <c r="AB107" s="22">
        <f t="shared" si="61"/>
        <v>156</v>
      </c>
      <c r="AC107" s="198">
        <f t="shared" si="59"/>
        <v>0.53242320819112632</v>
      </c>
      <c r="AD107" s="22">
        <f t="shared" si="62"/>
        <v>40</v>
      </c>
      <c r="AE107" s="198">
        <f t="shared" si="54"/>
        <v>0.50632911392405067</v>
      </c>
      <c r="AF107" s="22">
        <f t="shared" si="63"/>
        <v>28</v>
      </c>
      <c r="AG107" s="198">
        <f t="shared" si="55"/>
        <v>0.48275862068965519</v>
      </c>
      <c r="AH107" s="426">
        <f t="shared" si="36"/>
        <v>85</v>
      </c>
      <c r="AI107" s="427">
        <f t="shared" si="56"/>
        <v>0.52469135802469136</v>
      </c>
      <c r="AJ107" s="22">
        <f t="shared" si="48"/>
        <v>28</v>
      </c>
      <c r="AK107" s="198">
        <f t="shared" si="57"/>
        <v>0.38356164383561642</v>
      </c>
      <c r="AL107" s="226">
        <f t="shared" si="50"/>
        <v>454.12074358523319</v>
      </c>
    </row>
    <row r="108" spans="1:38" s="139" customFormat="1" x14ac:dyDescent="0.25">
      <c r="A108" s="648"/>
      <c r="B108" s="709"/>
      <c r="C108" s="714"/>
      <c r="D108" s="626"/>
      <c r="E108" s="166" t="s">
        <v>93</v>
      </c>
      <c r="F108" s="175">
        <v>0</v>
      </c>
      <c r="G108" s="175">
        <v>0</v>
      </c>
      <c r="H108" s="175">
        <v>0</v>
      </c>
      <c r="I108" s="178">
        <v>0</v>
      </c>
      <c r="J108" s="175">
        <v>0</v>
      </c>
      <c r="K108" s="606">
        <v>0</v>
      </c>
      <c r="L108" s="178">
        <v>0</v>
      </c>
      <c r="M108" s="175">
        <f t="shared" si="41"/>
        <v>0</v>
      </c>
      <c r="N108" s="180"/>
      <c r="O108" s="178">
        <v>0</v>
      </c>
      <c r="P108" s="174">
        <v>2</v>
      </c>
      <c r="Q108" s="174">
        <v>4</v>
      </c>
      <c r="R108" s="174">
        <v>1</v>
      </c>
      <c r="S108" s="174">
        <v>2</v>
      </c>
      <c r="T108" s="613">
        <v>5</v>
      </c>
      <c r="U108" s="182">
        <v>0</v>
      </c>
      <c r="V108" s="25">
        <f t="shared" si="42"/>
        <v>14</v>
      </c>
      <c r="W108" s="222"/>
      <c r="X108" s="225">
        <f t="shared" si="52"/>
        <v>0</v>
      </c>
      <c r="Y108" s="198">
        <f t="shared" si="58"/>
        <v>0</v>
      </c>
      <c r="Z108" s="22">
        <f t="shared" si="60"/>
        <v>2</v>
      </c>
      <c r="AA108" s="198">
        <f t="shared" si="53"/>
        <v>1.9230769230769232E-2</v>
      </c>
      <c r="AB108" s="22">
        <f t="shared" si="61"/>
        <v>4</v>
      </c>
      <c r="AC108" s="198">
        <f t="shared" si="59"/>
        <v>1.3651877133105802E-2</v>
      </c>
      <c r="AD108" s="22">
        <f t="shared" si="62"/>
        <v>1</v>
      </c>
      <c r="AE108" s="198">
        <f t="shared" si="54"/>
        <v>1.2658227848101266E-2</v>
      </c>
      <c r="AF108" s="22">
        <f t="shared" si="63"/>
        <v>2</v>
      </c>
      <c r="AG108" s="198">
        <f t="shared" si="55"/>
        <v>3.4482758620689655E-2</v>
      </c>
      <c r="AH108" s="426">
        <f t="shared" si="36"/>
        <v>5</v>
      </c>
      <c r="AI108" s="427">
        <f t="shared" si="56"/>
        <v>3.0864197530864196E-2</v>
      </c>
      <c r="AJ108" s="22">
        <f t="shared" si="48"/>
        <v>0</v>
      </c>
      <c r="AK108" s="198">
        <f t="shared" si="57"/>
        <v>0</v>
      </c>
      <c r="AL108" s="226">
        <f t="shared" si="50"/>
        <v>14.110887830363531</v>
      </c>
    </row>
    <row r="109" spans="1:38" s="139" customFormat="1" x14ac:dyDescent="0.25">
      <c r="A109" s="648"/>
      <c r="B109" s="709"/>
      <c r="C109" s="714"/>
      <c r="D109" s="626"/>
      <c r="E109" s="166" t="s">
        <v>92</v>
      </c>
      <c r="F109" s="175">
        <v>1</v>
      </c>
      <c r="G109" s="175">
        <v>0</v>
      </c>
      <c r="H109" s="175">
        <v>1</v>
      </c>
      <c r="I109" s="178">
        <v>0</v>
      </c>
      <c r="J109" s="175">
        <v>0</v>
      </c>
      <c r="K109" s="606">
        <v>0</v>
      </c>
      <c r="L109" s="175">
        <v>2</v>
      </c>
      <c r="M109" s="175">
        <f t="shared" si="41"/>
        <v>4</v>
      </c>
      <c r="N109" s="180"/>
      <c r="O109" s="174">
        <v>13</v>
      </c>
      <c r="P109" s="174">
        <v>10</v>
      </c>
      <c r="Q109" s="174">
        <v>36</v>
      </c>
      <c r="R109" s="174">
        <v>3</v>
      </c>
      <c r="S109" s="174">
        <v>6</v>
      </c>
      <c r="T109" s="613">
        <v>10</v>
      </c>
      <c r="U109" s="174">
        <v>4</v>
      </c>
      <c r="V109" s="25">
        <f t="shared" si="42"/>
        <v>82</v>
      </c>
      <c r="W109" s="222"/>
      <c r="X109" s="225">
        <f t="shared" si="52"/>
        <v>14</v>
      </c>
      <c r="Y109" s="198">
        <f t="shared" si="58"/>
        <v>0.12844036697247707</v>
      </c>
      <c r="Z109" s="22">
        <f t="shared" si="60"/>
        <v>10</v>
      </c>
      <c r="AA109" s="198">
        <f t="shared" si="53"/>
        <v>9.6153846153846159E-2</v>
      </c>
      <c r="AB109" s="22">
        <f t="shared" si="61"/>
        <v>37</v>
      </c>
      <c r="AC109" s="198">
        <f t="shared" si="59"/>
        <v>0.12627986348122866</v>
      </c>
      <c r="AD109" s="22">
        <f t="shared" si="62"/>
        <v>3</v>
      </c>
      <c r="AE109" s="198">
        <f t="shared" si="54"/>
        <v>3.7974683544303799E-2</v>
      </c>
      <c r="AF109" s="22">
        <f t="shared" si="63"/>
        <v>6</v>
      </c>
      <c r="AG109" s="198">
        <f t="shared" si="55"/>
        <v>0.10344827586206896</v>
      </c>
      <c r="AH109" s="426">
        <f t="shared" si="36"/>
        <v>10</v>
      </c>
      <c r="AI109" s="427">
        <f t="shared" si="56"/>
        <v>6.1728395061728392E-2</v>
      </c>
      <c r="AJ109" s="22">
        <f t="shared" si="48"/>
        <v>6</v>
      </c>
      <c r="AK109" s="198">
        <f t="shared" si="57"/>
        <v>8.2191780821917804E-2</v>
      </c>
      <c r="AL109" s="226">
        <f t="shared" si="50"/>
        <v>86.554025431075658</v>
      </c>
    </row>
    <row r="110" spans="1:38" s="139" customFormat="1" x14ac:dyDescent="0.25">
      <c r="A110" s="648"/>
      <c r="B110" s="709"/>
      <c r="C110" s="714"/>
      <c r="D110" s="626"/>
      <c r="E110" s="166" t="s">
        <v>90</v>
      </c>
      <c r="F110" s="175">
        <v>5</v>
      </c>
      <c r="G110" s="175">
        <v>3</v>
      </c>
      <c r="H110" s="175">
        <v>6</v>
      </c>
      <c r="I110" s="178">
        <v>0</v>
      </c>
      <c r="J110" s="175">
        <v>0</v>
      </c>
      <c r="K110" s="606">
        <v>2</v>
      </c>
      <c r="L110" s="175">
        <v>2</v>
      </c>
      <c r="M110" s="175">
        <f t="shared" si="41"/>
        <v>18</v>
      </c>
      <c r="N110" s="180"/>
      <c r="O110" s="174">
        <v>41</v>
      </c>
      <c r="P110" s="174">
        <v>24</v>
      </c>
      <c r="Q110" s="174">
        <v>89</v>
      </c>
      <c r="R110" s="174">
        <v>35</v>
      </c>
      <c r="S110" s="174">
        <v>21</v>
      </c>
      <c r="T110" s="613">
        <v>60</v>
      </c>
      <c r="U110" s="174">
        <v>37</v>
      </c>
      <c r="V110" s="25">
        <f t="shared" si="42"/>
        <v>307</v>
      </c>
      <c r="W110" s="222"/>
      <c r="X110" s="225">
        <f t="shared" si="52"/>
        <v>46</v>
      </c>
      <c r="Y110" s="198">
        <f t="shared" si="58"/>
        <v>0.42201834862385323</v>
      </c>
      <c r="Z110" s="22">
        <f t="shared" si="60"/>
        <v>27</v>
      </c>
      <c r="AA110" s="198">
        <f t="shared" si="53"/>
        <v>0.25961538461538464</v>
      </c>
      <c r="AB110" s="22">
        <f t="shared" si="61"/>
        <v>95</v>
      </c>
      <c r="AC110" s="198">
        <f t="shared" si="59"/>
        <v>0.32423208191126279</v>
      </c>
      <c r="AD110" s="22">
        <f t="shared" si="62"/>
        <v>35</v>
      </c>
      <c r="AE110" s="198">
        <f t="shared" si="54"/>
        <v>0.44303797468354428</v>
      </c>
      <c r="AF110" s="22">
        <f t="shared" si="63"/>
        <v>21</v>
      </c>
      <c r="AG110" s="198">
        <f t="shared" si="55"/>
        <v>0.36206896551724138</v>
      </c>
      <c r="AH110" s="426">
        <f t="shared" si="36"/>
        <v>62</v>
      </c>
      <c r="AI110" s="427">
        <f t="shared" si="56"/>
        <v>0.38271604938271603</v>
      </c>
      <c r="AJ110" s="22">
        <f t="shared" si="48"/>
        <v>39</v>
      </c>
      <c r="AK110" s="198">
        <f t="shared" si="57"/>
        <v>0.53424657534246578</v>
      </c>
      <c r="AL110" s="226">
        <f t="shared" si="50"/>
        <v>327.19368880473399</v>
      </c>
    </row>
    <row r="111" spans="1:38" s="139" customFormat="1" x14ac:dyDescent="0.25">
      <c r="A111" s="648"/>
      <c r="B111" s="709"/>
      <c r="C111" s="714"/>
      <c r="D111" s="626"/>
      <c r="E111" s="166" t="s">
        <v>109</v>
      </c>
      <c r="F111" s="175">
        <v>0</v>
      </c>
      <c r="G111" s="175">
        <v>0</v>
      </c>
      <c r="H111" s="175">
        <v>0</v>
      </c>
      <c r="I111" s="178">
        <v>0</v>
      </c>
      <c r="J111" s="175">
        <v>0</v>
      </c>
      <c r="K111" s="606">
        <v>0</v>
      </c>
      <c r="L111" s="178">
        <v>0</v>
      </c>
      <c r="M111" s="175">
        <f t="shared" si="41"/>
        <v>0</v>
      </c>
      <c r="N111" s="180"/>
      <c r="O111" s="178">
        <v>0</v>
      </c>
      <c r="P111" s="178">
        <v>0</v>
      </c>
      <c r="Q111" s="174">
        <v>1</v>
      </c>
      <c r="R111" s="178">
        <v>0</v>
      </c>
      <c r="S111" s="174">
        <v>1</v>
      </c>
      <c r="T111" s="606">
        <v>0</v>
      </c>
      <c r="U111" s="182">
        <v>0</v>
      </c>
      <c r="V111" s="25">
        <f t="shared" si="42"/>
        <v>2</v>
      </c>
      <c r="W111" s="222"/>
      <c r="X111" s="225">
        <f t="shared" si="52"/>
        <v>0</v>
      </c>
      <c r="Y111" s="198">
        <f t="shared" si="58"/>
        <v>0</v>
      </c>
      <c r="Z111" s="22">
        <f t="shared" si="60"/>
        <v>0</v>
      </c>
      <c r="AA111" s="198">
        <f t="shared" si="53"/>
        <v>0</v>
      </c>
      <c r="AB111" s="22">
        <f t="shared" si="61"/>
        <v>1</v>
      </c>
      <c r="AC111" s="198">
        <f t="shared" si="59"/>
        <v>3.4129692832764505E-3</v>
      </c>
      <c r="AD111" s="22">
        <f t="shared" si="62"/>
        <v>0</v>
      </c>
      <c r="AE111" s="198">
        <f t="shared" si="54"/>
        <v>0</v>
      </c>
      <c r="AF111" s="22">
        <f t="shared" si="63"/>
        <v>1</v>
      </c>
      <c r="AG111" s="198">
        <f t="shared" si="55"/>
        <v>1.7241379310344827E-2</v>
      </c>
      <c r="AH111" s="426">
        <f t="shared" si="36"/>
        <v>0</v>
      </c>
      <c r="AI111" s="427">
        <f t="shared" si="56"/>
        <v>0</v>
      </c>
      <c r="AJ111" s="22">
        <f t="shared" si="48"/>
        <v>0</v>
      </c>
      <c r="AK111" s="198">
        <f t="shared" si="57"/>
        <v>0</v>
      </c>
      <c r="AL111" s="226">
        <f t="shared" si="50"/>
        <v>2.0206543485936215</v>
      </c>
    </row>
    <row r="112" spans="1:38" s="139" customFormat="1" x14ac:dyDescent="0.25">
      <c r="A112" s="648"/>
      <c r="B112" s="709"/>
      <c r="C112" s="714"/>
      <c r="D112" s="626" t="s">
        <v>76</v>
      </c>
      <c r="E112" s="166" t="s">
        <v>91</v>
      </c>
      <c r="F112" s="175">
        <v>3</v>
      </c>
      <c r="G112" s="175">
        <v>5</v>
      </c>
      <c r="H112" s="175">
        <v>13</v>
      </c>
      <c r="I112" s="175">
        <v>1</v>
      </c>
      <c r="J112" s="175">
        <v>0</v>
      </c>
      <c r="K112" s="606">
        <v>3</v>
      </c>
      <c r="L112" s="175">
        <v>2</v>
      </c>
      <c r="M112" s="175">
        <f t="shared" si="41"/>
        <v>27</v>
      </c>
      <c r="N112" s="180"/>
      <c r="O112" s="174">
        <v>46</v>
      </c>
      <c r="P112" s="174">
        <v>60</v>
      </c>
      <c r="Q112" s="174">
        <v>144</v>
      </c>
      <c r="R112" s="174">
        <v>39</v>
      </c>
      <c r="S112" s="174">
        <v>28</v>
      </c>
      <c r="T112" s="613">
        <v>81</v>
      </c>
      <c r="U112" s="174">
        <v>26</v>
      </c>
      <c r="V112" s="25">
        <f t="shared" si="42"/>
        <v>424</v>
      </c>
      <c r="W112" s="222"/>
      <c r="X112" s="225">
        <f t="shared" si="52"/>
        <v>49</v>
      </c>
      <c r="Y112" s="198">
        <f t="shared" si="58"/>
        <v>0.44954128440366975</v>
      </c>
      <c r="Z112" s="22">
        <f t="shared" si="60"/>
        <v>65</v>
      </c>
      <c r="AA112" s="198">
        <f t="shared" si="53"/>
        <v>0.625</v>
      </c>
      <c r="AB112" s="22">
        <f t="shared" si="61"/>
        <v>157</v>
      </c>
      <c r="AC112" s="198">
        <f t="shared" si="59"/>
        <v>0.53583617747440271</v>
      </c>
      <c r="AD112" s="22">
        <f t="shared" si="62"/>
        <v>40</v>
      </c>
      <c r="AE112" s="198">
        <f t="shared" si="54"/>
        <v>0.50632911392405067</v>
      </c>
      <c r="AF112" s="22">
        <f t="shared" si="63"/>
        <v>28</v>
      </c>
      <c r="AG112" s="198">
        <f t="shared" si="55"/>
        <v>0.48275862068965519</v>
      </c>
      <c r="AH112" s="426">
        <f t="shared" si="36"/>
        <v>84</v>
      </c>
      <c r="AI112" s="427">
        <f t="shared" si="56"/>
        <v>0.51851851851851849</v>
      </c>
      <c r="AJ112" s="22">
        <f t="shared" si="48"/>
        <v>28</v>
      </c>
      <c r="AK112" s="198">
        <f t="shared" si="57"/>
        <v>0.38356164383561642</v>
      </c>
      <c r="AL112" s="226">
        <f t="shared" si="50"/>
        <v>454.11798371501027</v>
      </c>
    </row>
    <row r="113" spans="1:38" s="139" customFormat="1" x14ac:dyDescent="0.25">
      <c r="A113" s="648"/>
      <c r="B113" s="709"/>
      <c r="C113" s="714"/>
      <c r="D113" s="626"/>
      <c r="E113" s="166" t="s">
        <v>93</v>
      </c>
      <c r="F113" s="175">
        <v>0</v>
      </c>
      <c r="G113" s="175">
        <v>0</v>
      </c>
      <c r="H113" s="175">
        <v>0</v>
      </c>
      <c r="I113" s="178">
        <v>0</v>
      </c>
      <c r="J113" s="175">
        <v>0</v>
      </c>
      <c r="K113" s="606">
        <v>0</v>
      </c>
      <c r="L113" s="178">
        <v>0</v>
      </c>
      <c r="M113" s="175">
        <f t="shared" si="41"/>
        <v>0</v>
      </c>
      <c r="N113" s="180"/>
      <c r="O113" s="178">
        <v>0</v>
      </c>
      <c r="P113" s="174">
        <v>2</v>
      </c>
      <c r="Q113" s="174">
        <v>4</v>
      </c>
      <c r="R113" s="174">
        <v>1</v>
      </c>
      <c r="S113" s="174">
        <v>2</v>
      </c>
      <c r="T113" s="613">
        <v>5</v>
      </c>
      <c r="U113" s="182">
        <v>0</v>
      </c>
      <c r="V113" s="25">
        <f t="shared" si="42"/>
        <v>14</v>
      </c>
      <c r="W113" s="222"/>
      <c r="X113" s="225">
        <f t="shared" si="52"/>
        <v>0</v>
      </c>
      <c r="Y113" s="198">
        <f t="shared" si="58"/>
        <v>0</v>
      </c>
      <c r="Z113" s="22">
        <f t="shared" si="60"/>
        <v>2</v>
      </c>
      <c r="AA113" s="198">
        <f t="shared" si="53"/>
        <v>1.9230769230769232E-2</v>
      </c>
      <c r="AB113" s="22">
        <f t="shared" si="61"/>
        <v>4</v>
      </c>
      <c r="AC113" s="198">
        <f t="shared" si="59"/>
        <v>1.3651877133105802E-2</v>
      </c>
      <c r="AD113" s="22">
        <f t="shared" si="62"/>
        <v>1</v>
      </c>
      <c r="AE113" s="198">
        <f t="shared" si="54"/>
        <v>1.2658227848101266E-2</v>
      </c>
      <c r="AF113" s="22">
        <f t="shared" si="63"/>
        <v>2</v>
      </c>
      <c r="AG113" s="198">
        <f t="shared" si="55"/>
        <v>3.4482758620689655E-2</v>
      </c>
      <c r="AH113" s="426">
        <f t="shared" si="36"/>
        <v>5</v>
      </c>
      <c r="AI113" s="427">
        <f t="shared" si="56"/>
        <v>3.0864197530864196E-2</v>
      </c>
      <c r="AJ113" s="22">
        <f t="shared" si="48"/>
        <v>0</v>
      </c>
      <c r="AK113" s="198">
        <f t="shared" si="57"/>
        <v>0</v>
      </c>
      <c r="AL113" s="226">
        <f t="shared" si="50"/>
        <v>14.110887830363531</v>
      </c>
    </row>
    <row r="114" spans="1:38" s="139" customFormat="1" x14ac:dyDescent="0.25">
      <c r="A114" s="648"/>
      <c r="B114" s="709"/>
      <c r="C114" s="714"/>
      <c r="D114" s="626"/>
      <c r="E114" s="166" t="s">
        <v>92</v>
      </c>
      <c r="F114" s="175">
        <v>1</v>
      </c>
      <c r="G114" s="175">
        <v>0</v>
      </c>
      <c r="H114" s="175">
        <v>0</v>
      </c>
      <c r="I114" s="178">
        <v>0</v>
      </c>
      <c r="J114" s="175">
        <v>0</v>
      </c>
      <c r="K114" s="606">
        <v>0</v>
      </c>
      <c r="L114" s="175">
        <v>2</v>
      </c>
      <c r="M114" s="175">
        <f t="shared" si="41"/>
        <v>3</v>
      </c>
      <c r="N114" s="180"/>
      <c r="O114" s="174">
        <v>13</v>
      </c>
      <c r="P114" s="174">
        <v>10</v>
      </c>
      <c r="Q114" s="174">
        <v>36</v>
      </c>
      <c r="R114" s="174">
        <v>3</v>
      </c>
      <c r="S114" s="174">
        <v>6</v>
      </c>
      <c r="T114" s="613">
        <v>10</v>
      </c>
      <c r="U114" s="174">
        <v>4</v>
      </c>
      <c r="V114" s="25">
        <f t="shared" si="42"/>
        <v>82</v>
      </c>
      <c r="W114" s="222"/>
      <c r="X114" s="225">
        <f t="shared" si="52"/>
        <v>14</v>
      </c>
      <c r="Y114" s="198">
        <f t="shared" si="58"/>
        <v>0.12844036697247707</v>
      </c>
      <c r="Z114" s="22">
        <f t="shared" si="60"/>
        <v>10</v>
      </c>
      <c r="AA114" s="198">
        <f t="shared" si="53"/>
        <v>9.6153846153846159E-2</v>
      </c>
      <c r="AB114" s="22">
        <f t="shared" si="61"/>
        <v>36</v>
      </c>
      <c r="AC114" s="198">
        <f t="shared" si="59"/>
        <v>0.12286689419795221</v>
      </c>
      <c r="AD114" s="22">
        <f t="shared" si="62"/>
        <v>3</v>
      </c>
      <c r="AE114" s="198">
        <f t="shared" si="54"/>
        <v>3.7974683544303799E-2</v>
      </c>
      <c r="AF114" s="22">
        <f t="shared" si="63"/>
        <v>6</v>
      </c>
      <c r="AG114" s="198">
        <f t="shared" si="55"/>
        <v>0.10344827586206896</v>
      </c>
      <c r="AH114" s="426">
        <f t="shared" si="36"/>
        <v>10</v>
      </c>
      <c r="AI114" s="427">
        <f t="shared" si="56"/>
        <v>6.1728395061728392E-2</v>
      </c>
      <c r="AJ114" s="22">
        <f t="shared" si="48"/>
        <v>6</v>
      </c>
      <c r="AK114" s="198">
        <f t="shared" si="57"/>
        <v>8.2191780821917804E-2</v>
      </c>
      <c r="AL114" s="226">
        <f t="shared" si="50"/>
        <v>85.550612461792383</v>
      </c>
    </row>
    <row r="115" spans="1:38" s="139" customFormat="1" x14ac:dyDescent="0.25">
      <c r="A115" s="648"/>
      <c r="B115" s="709"/>
      <c r="C115" s="714"/>
      <c r="D115" s="626"/>
      <c r="E115" s="166" t="s">
        <v>90</v>
      </c>
      <c r="F115" s="175">
        <v>5</v>
      </c>
      <c r="G115" s="175">
        <v>3</v>
      </c>
      <c r="H115" s="175">
        <v>6</v>
      </c>
      <c r="I115" s="178">
        <v>0</v>
      </c>
      <c r="J115" s="175">
        <v>0</v>
      </c>
      <c r="K115" s="606">
        <v>3</v>
      </c>
      <c r="L115" s="175">
        <v>2</v>
      </c>
      <c r="M115" s="175">
        <f t="shared" si="41"/>
        <v>19</v>
      </c>
      <c r="N115" s="180"/>
      <c r="O115" s="174">
        <v>41</v>
      </c>
      <c r="P115" s="174">
        <v>24</v>
      </c>
      <c r="Q115" s="174">
        <v>89</v>
      </c>
      <c r="R115" s="174">
        <v>35</v>
      </c>
      <c r="S115" s="174">
        <v>21</v>
      </c>
      <c r="T115" s="613">
        <v>60</v>
      </c>
      <c r="U115" s="174">
        <v>37</v>
      </c>
      <c r="V115" s="25">
        <f t="shared" si="42"/>
        <v>307</v>
      </c>
      <c r="W115" s="222"/>
      <c r="X115" s="225">
        <f t="shared" si="52"/>
        <v>46</v>
      </c>
      <c r="Y115" s="198">
        <f t="shared" si="58"/>
        <v>0.42201834862385323</v>
      </c>
      <c r="Z115" s="22">
        <f t="shared" si="60"/>
        <v>27</v>
      </c>
      <c r="AA115" s="198">
        <f t="shared" si="53"/>
        <v>0.25961538461538464</v>
      </c>
      <c r="AB115" s="22">
        <f t="shared" si="61"/>
        <v>95</v>
      </c>
      <c r="AC115" s="198">
        <f t="shared" si="59"/>
        <v>0.32423208191126279</v>
      </c>
      <c r="AD115" s="22">
        <f t="shared" si="62"/>
        <v>35</v>
      </c>
      <c r="AE115" s="198">
        <f t="shared" si="54"/>
        <v>0.44303797468354428</v>
      </c>
      <c r="AF115" s="22">
        <f t="shared" si="63"/>
        <v>21</v>
      </c>
      <c r="AG115" s="198">
        <f t="shared" si="55"/>
        <v>0.36206896551724138</v>
      </c>
      <c r="AH115" s="426">
        <f t="shared" si="36"/>
        <v>63</v>
      </c>
      <c r="AI115" s="427">
        <f t="shared" si="56"/>
        <v>0.3888888888888889</v>
      </c>
      <c r="AJ115" s="22">
        <f t="shared" si="48"/>
        <v>39</v>
      </c>
      <c r="AK115" s="198">
        <f t="shared" si="57"/>
        <v>0.53424657534246578</v>
      </c>
      <c r="AL115" s="226">
        <f t="shared" si="50"/>
        <v>328.19986164424017</v>
      </c>
    </row>
    <row r="116" spans="1:38" s="139" customFormat="1" x14ac:dyDescent="0.25">
      <c r="A116" s="648"/>
      <c r="B116" s="709"/>
      <c r="C116" s="714"/>
      <c r="D116" s="626"/>
      <c r="E116" s="166" t="s">
        <v>109</v>
      </c>
      <c r="F116" s="175">
        <v>0</v>
      </c>
      <c r="G116" s="175">
        <v>0</v>
      </c>
      <c r="H116" s="175">
        <v>0</v>
      </c>
      <c r="I116" s="178">
        <v>0</v>
      </c>
      <c r="J116" s="175">
        <v>0</v>
      </c>
      <c r="K116" s="606">
        <v>0</v>
      </c>
      <c r="L116" s="178">
        <v>0</v>
      </c>
      <c r="M116" s="175">
        <f t="shared" si="41"/>
        <v>0</v>
      </c>
      <c r="N116" s="180"/>
      <c r="O116" s="178">
        <v>0</v>
      </c>
      <c r="P116" s="178">
        <v>0</v>
      </c>
      <c r="Q116" s="174">
        <v>1</v>
      </c>
      <c r="R116" s="178">
        <v>0</v>
      </c>
      <c r="S116" s="174">
        <v>1</v>
      </c>
      <c r="T116" s="606">
        <v>0</v>
      </c>
      <c r="U116" s="182">
        <v>0</v>
      </c>
      <c r="V116" s="25">
        <f t="shared" si="42"/>
        <v>2</v>
      </c>
      <c r="W116" s="222"/>
      <c r="X116" s="225">
        <f t="shared" si="52"/>
        <v>0</v>
      </c>
      <c r="Y116" s="198">
        <f t="shared" si="58"/>
        <v>0</v>
      </c>
      <c r="Z116" s="22">
        <f t="shared" si="60"/>
        <v>0</v>
      </c>
      <c r="AA116" s="198">
        <f t="shared" si="53"/>
        <v>0</v>
      </c>
      <c r="AB116" s="22">
        <f t="shared" si="61"/>
        <v>1</v>
      </c>
      <c r="AC116" s="198">
        <f t="shared" si="59"/>
        <v>3.4129692832764505E-3</v>
      </c>
      <c r="AD116" s="22">
        <f t="shared" si="62"/>
        <v>0</v>
      </c>
      <c r="AE116" s="198">
        <f t="shared" si="54"/>
        <v>0</v>
      </c>
      <c r="AF116" s="22">
        <f t="shared" si="63"/>
        <v>1</v>
      </c>
      <c r="AG116" s="198">
        <f t="shared" si="55"/>
        <v>1.7241379310344827E-2</v>
      </c>
      <c r="AH116" s="426">
        <f t="shared" si="36"/>
        <v>0</v>
      </c>
      <c r="AI116" s="427">
        <f t="shared" si="56"/>
        <v>0</v>
      </c>
      <c r="AJ116" s="22">
        <f t="shared" si="48"/>
        <v>0</v>
      </c>
      <c r="AK116" s="198">
        <f t="shared" si="57"/>
        <v>0</v>
      </c>
      <c r="AL116" s="226">
        <f t="shared" si="50"/>
        <v>2.0206543485936215</v>
      </c>
    </row>
    <row r="117" spans="1:38" s="139" customFormat="1" x14ac:dyDescent="0.25">
      <c r="A117" s="648"/>
      <c r="B117" s="709"/>
      <c r="C117" s="718" t="s">
        <v>108</v>
      </c>
      <c r="D117" s="713" t="s">
        <v>110</v>
      </c>
      <c r="E117" s="166" t="s">
        <v>116</v>
      </c>
      <c r="F117" s="175">
        <v>2</v>
      </c>
      <c r="G117" s="175">
        <v>5</v>
      </c>
      <c r="H117" s="175">
        <v>11</v>
      </c>
      <c r="I117" s="178">
        <v>0</v>
      </c>
      <c r="J117" s="175">
        <v>0</v>
      </c>
      <c r="K117" s="606">
        <v>5</v>
      </c>
      <c r="L117" s="175">
        <v>2</v>
      </c>
      <c r="M117" s="175">
        <f t="shared" si="41"/>
        <v>25</v>
      </c>
      <c r="N117" s="180"/>
      <c r="O117" s="174">
        <v>49</v>
      </c>
      <c r="P117" s="174">
        <v>55</v>
      </c>
      <c r="Q117" s="174">
        <v>160</v>
      </c>
      <c r="R117" s="174">
        <v>52</v>
      </c>
      <c r="S117" s="174">
        <v>24</v>
      </c>
      <c r="T117" s="613">
        <v>78</v>
      </c>
      <c r="U117" s="174">
        <v>29</v>
      </c>
      <c r="V117" s="25">
        <f t="shared" si="42"/>
        <v>447</v>
      </c>
      <c r="W117" s="222"/>
      <c r="X117" s="225">
        <f t="shared" si="52"/>
        <v>51</v>
      </c>
      <c r="Y117" s="198">
        <f t="shared" si="58"/>
        <v>0.46788990825688076</v>
      </c>
      <c r="Z117" s="22">
        <f t="shared" si="60"/>
        <v>60</v>
      </c>
      <c r="AA117" s="198">
        <f t="shared" si="53"/>
        <v>0.57692307692307687</v>
      </c>
      <c r="AB117" s="22">
        <f t="shared" si="61"/>
        <v>171</v>
      </c>
      <c r="AC117" s="198">
        <f t="shared" si="59"/>
        <v>0.58361774744027306</v>
      </c>
      <c r="AD117" s="22">
        <f t="shared" si="62"/>
        <v>52</v>
      </c>
      <c r="AE117" s="198">
        <f t="shared" si="54"/>
        <v>0.65822784810126578</v>
      </c>
      <c r="AF117" s="22">
        <f t="shared" si="63"/>
        <v>24</v>
      </c>
      <c r="AG117" s="198">
        <f t="shared" si="55"/>
        <v>0.41379310344827586</v>
      </c>
      <c r="AH117" s="426">
        <f t="shared" si="36"/>
        <v>83</v>
      </c>
      <c r="AI117" s="427">
        <f t="shared" si="56"/>
        <v>0.51234567901234573</v>
      </c>
      <c r="AJ117" s="22">
        <f t="shared" si="48"/>
        <v>31</v>
      </c>
      <c r="AK117" s="198">
        <f t="shared" si="57"/>
        <v>0.42465753424657532</v>
      </c>
      <c r="AL117" s="226">
        <f t="shared" si="50"/>
        <v>475.21279736318212</v>
      </c>
    </row>
    <row r="118" spans="1:38" s="139" customFormat="1" x14ac:dyDescent="0.25">
      <c r="A118" s="648"/>
      <c r="B118" s="709"/>
      <c r="C118" s="718"/>
      <c r="D118" s="713"/>
      <c r="E118" s="166" t="s">
        <v>115</v>
      </c>
      <c r="F118" s="175">
        <v>5</v>
      </c>
      <c r="G118" s="175">
        <v>3</v>
      </c>
      <c r="H118" s="175">
        <v>5</v>
      </c>
      <c r="I118" s="175">
        <v>1</v>
      </c>
      <c r="J118" s="175">
        <v>0</v>
      </c>
      <c r="K118" s="606">
        <v>1</v>
      </c>
      <c r="L118" s="175">
        <v>2</v>
      </c>
      <c r="M118" s="175">
        <f t="shared" si="41"/>
        <v>17</v>
      </c>
      <c r="N118" s="180"/>
      <c r="O118" s="174">
        <v>31</v>
      </c>
      <c r="P118" s="174">
        <v>16</v>
      </c>
      <c r="Q118" s="174">
        <v>69</v>
      </c>
      <c r="R118" s="174">
        <v>22</v>
      </c>
      <c r="S118" s="174">
        <v>26</v>
      </c>
      <c r="T118" s="613">
        <v>52</v>
      </c>
      <c r="U118" s="174">
        <v>30</v>
      </c>
      <c r="V118" s="25">
        <f t="shared" si="42"/>
        <v>246</v>
      </c>
      <c r="W118" s="222"/>
      <c r="X118" s="225">
        <f t="shared" si="52"/>
        <v>36</v>
      </c>
      <c r="Y118" s="198">
        <f t="shared" si="58"/>
        <v>0.33027522935779818</v>
      </c>
      <c r="Z118" s="22">
        <f t="shared" si="60"/>
        <v>19</v>
      </c>
      <c r="AA118" s="198">
        <f t="shared" si="53"/>
        <v>0.18269230769230768</v>
      </c>
      <c r="AB118" s="22">
        <f t="shared" si="61"/>
        <v>74</v>
      </c>
      <c r="AC118" s="198">
        <f t="shared" si="59"/>
        <v>0.25255972696245732</v>
      </c>
      <c r="AD118" s="22">
        <f t="shared" si="62"/>
        <v>23</v>
      </c>
      <c r="AE118" s="198">
        <f t="shared" si="54"/>
        <v>0.29113924050632911</v>
      </c>
      <c r="AF118" s="22">
        <f t="shared" si="63"/>
        <v>26</v>
      </c>
      <c r="AG118" s="198">
        <f t="shared" si="55"/>
        <v>0.44827586206896552</v>
      </c>
      <c r="AH118" s="426">
        <f t="shared" si="36"/>
        <v>53</v>
      </c>
      <c r="AI118" s="427">
        <f t="shared" si="56"/>
        <v>0.3271604938271605</v>
      </c>
      <c r="AJ118" s="22">
        <f t="shared" si="48"/>
        <v>32</v>
      </c>
      <c r="AK118" s="198">
        <f t="shared" si="57"/>
        <v>0.43835616438356162</v>
      </c>
      <c r="AL118" s="226">
        <f t="shared" si="50"/>
        <v>264.83210286041503</v>
      </c>
    </row>
    <row r="119" spans="1:38" s="139" customFormat="1" ht="16.5" x14ac:dyDescent="0.25">
      <c r="A119" s="648"/>
      <c r="B119" s="709"/>
      <c r="C119" s="718"/>
      <c r="D119" s="713"/>
      <c r="E119" s="17" t="s">
        <v>119</v>
      </c>
      <c r="F119" s="175">
        <v>0</v>
      </c>
      <c r="G119" s="175">
        <v>0</v>
      </c>
      <c r="H119" s="175">
        <v>0</v>
      </c>
      <c r="I119" s="178">
        <v>0</v>
      </c>
      <c r="J119" s="175">
        <v>0</v>
      </c>
      <c r="K119" s="606">
        <v>0</v>
      </c>
      <c r="L119" s="178">
        <v>0</v>
      </c>
      <c r="M119" s="175">
        <f t="shared" si="41"/>
        <v>0</v>
      </c>
      <c r="N119" s="180"/>
      <c r="O119" s="178">
        <v>0</v>
      </c>
      <c r="P119" s="178">
        <v>0</v>
      </c>
      <c r="Q119" s="178">
        <v>0</v>
      </c>
      <c r="R119" s="178">
        <v>0</v>
      </c>
      <c r="S119" s="174">
        <v>1</v>
      </c>
      <c r="T119" s="606">
        <v>0</v>
      </c>
      <c r="U119" s="174">
        <v>0</v>
      </c>
      <c r="V119" s="25">
        <f t="shared" si="42"/>
        <v>1</v>
      </c>
      <c r="W119" s="222"/>
      <c r="X119" s="225">
        <f t="shared" si="52"/>
        <v>0</v>
      </c>
      <c r="Y119" s="198">
        <f t="shared" si="58"/>
        <v>0</v>
      </c>
      <c r="Z119" s="22">
        <f t="shared" si="60"/>
        <v>0</v>
      </c>
      <c r="AA119" s="198">
        <f t="shared" si="53"/>
        <v>0</v>
      </c>
      <c r="AB119" s="22">
        <f t="shared" si="61"/>
        <v>0</v>
      </c>
      <c r="AC119" s="198">
        <f t="shared" si="59"/>
        <v>0</v>
      </c>
      <c r="AD119" s="22">
        <f t="shared" si="62"/>
        <v>0</v>
      </c>
      <c r="AE119" s="198">
        <f t="shared" si="54"/>
        <v>0</v>
      </c>
      <c r="AF119" s="22">
        <f t="shared" si="63"/>
        <v>1</v>
      </c>
      <c r="AG119" s="198">
        <f t="shared" si="55"/>
        <v>1.7241379310344827E-2</v>
      </c>
      <c r="AH119" s="426">
        <f t="shared" si="36"/>
        <v>0</v>
      </c>
      <c r="AI119" s="427">
        <f t="shared" si="56"/>
        <v>0</v>
      </c>
      <c r="AJ119" s="22">
        <f t="shared" si="48"/>
        <v>0</v>
      </c>
      <c r="AK119" s="198">
        <f t="shared" si="57"/>
        <v>0</v>
      </c>
      <c r="AL119" s="226">
        <f t="shared" si="50"/>
        <v>1.0172413793103448</v>
      </c>
    </row>
    <row r="120" spans="1:38" s="139" customFormat="1" x14ac:dyDescent="0.25">
      <c r="A120" s="648"/>
      <c r="B120" s="709"/>
      <c r="C120" s="718"/>
      <c r="D120" s="713"/>
      <c r="E120" s="166" t="s">
        <v>118</v>
      </c>
      <c r="F120" s="175">
        <v>0</v>
      </c>
      <c r="G120" s="175">
        <v>0</v>
      </c>
      <c r="H120" s="175">
        <v>0</v>
      </c>
      <c r="I120" s="178">
        <v>0</v>
      </c>
      <c r="J120" s="175">
        <v>0</v>
      </c>
      <c r="K120" s="606">
        <v>0</v>
      </c>
      <c r="L120" s="178">
        <v>0</v>
      </c>
      <c r="M120" s="175">
        <f t="shared" si="41"/>
        <v>0</v>
      </c>
      <c r="N120" s="180"/>
      <c r="O120" s="174">
        <v>1</v>
      </c>
      <c r="P120" s="174">
        <v>2</v>
      </c>
      <c r="Q120" s="174">
        <v>1</v>
      </c>
      <c r="R120" s="174">
        <v>1</v>
      </c>
      <c r="S120" s="182">
        <v>0</v>
      </c>
      <c r="T120" s="613">
        <v>3</v>
      </c>
      <c r="U120" s="174">
        <v>2</v>
      </c>
      <c r="V120" s="25">
        <f t="shared" si="42"/>
        <v>10</v>
      </c>
      <c r="W120" s="222"/>
      <c r="X120" s="225">
        <f t="shared" si="52"/>
        <v>1</v>
      </c>
      <c r="Y120" s="198">
        <f t="shared" si="58"/>
        <v>9.1743119266055051E-3</v>
      </c>
      <c r="Z120" s="22">
        <f t="shared" si="60"/>
        <v>2</v>
      </c>
      <c r="AA120" s="198">
        <f t="shared" si="53"/>
        <v>1.9230769230769232E-2</v>
      </c>
      <c r="AB120" s="22">
        <f t="shared" si="61"/>
        <v>1</v>
      </c>
      <c r="AC120" s="198">
        <f t="shared" si="59"/>
        <v>3.4129692832764505E-3</v>
      </c>
      <c r="AD120" s="22">
        <f t="shared" si="62"/>
        <v>1</v>
      </c>
      <c r="AE120" s="198">
        <f t="shared" si="54"/>
        <v>1.2658227848101266E-2</v>
      </c>
      <c r="AF120" s="22">
        <f t="shared" si="63"/>
        <v>0</v>
      </c>
      <c r="AG120" s="198">
        <f t="shared" si="55"/>
        <v>0</v>
      </c>
      <c r="AH120" s="426">
        <f t="shared" si="36"/>
        <v>3</v>
      </c>
      <c r="AI120" s="427">
        <f t="shared" si="56"/>
        <v>1.8518518518518517E-2</v>
      </c>
      <c r="AJ120" s="22">
        <f t="shared" si="48"/>
        <v>2</v>
      </c>
      <c r="AK120" s="198">
        <f t="shared" si="57"/>
        <v>2.7397260273972601E-2</v>
      </c>
      <c r="AL120" s="226">
        <f t="shared" si="50"/>
        <v>10.062994796807271</v>
      </c>
    </row>
    <row r="121" spans="1:38" s="139" customFormat="1" x14ac:dyDescent="0.25">
      <c r="A121" s="648"/>
      <c r="B121" s="709"/>
      <c r="C121" s="718"/>
      <c r="D121" s="713"/>
      <c r="E121" s="166" t="s">
        <v>117</v>
      </c>
      <c r="F121" s="175">
        <v>2</v>
      </c>
      <c r="G121" s="175">
        <v>0</v>
      </c>
      <c r="H121" s="175">
        <v>3</v>
      </c>
      <c r="I121" s="178">
        <v>0</v>
      </c>
      <c r="J121" s="175">
        <v>0</v>
      </c>
      <c r="K121" s="606">
        <v>0</v>
      </c>
      <c r="L121" s="175">
        <v>2</v>
      </c>
      <c r="M121" s="175">
        <f t="shared" si="41"/>
        <v>7</v>
      </c>
      <c r="N121" s="180"/>
      <c r="O121" s="174">
        <v>19</v>
      </c>
      <c r="P121" s="174">
        <v>23</v>
      </c>
      <c r="Q121" s="174">
        <v>44</v>
      </c>
      <c r="R121" s="174">
        <v>3</v>
      </c>
      <c r="S121" s="174">
        <v>7</v>
      </c>
      <c r="T121" s="613">
        <v>23</v>
      </c>
      <c r="U121" s="174">
        <v>6</v>
      </c>
      <c r="V121" s="25">
        <f t="shared" si="42"/>
        <v>125</v>
      </c>
      <c r="W121" s="222"/>
      <c r="X121" s="225">
        <f t="shared" si="52"/>
        <v>21</v>
      </c>
      <c r="Y121" s="198">
        <f t="shared" si="58"/>
        <v>0.19266055045871561</v>
      </c>
      <c r="Z121" s="22">
        <f t="shared" si="60"/>
        <v>23</v>
      </c>
      <c r="AA121" s="198">
        <f t="shared" si="53"/>
        <v>0.22115384615384615</v>
      </c>
      <c r="AB121" s="22">
        <f t="shared" si="61"/>
        <v>47</v>
      </c>
      <c r="AC121" s="198">
        <f t="shared" si="59"/>
        <v>0.16040955631399317</v>
      </c>
      <c r="AD121" s="22">
        <f t="shared" si="62"/>
        <v>3</v>
      </c>
      <c r="AE121" s="198">
        <f t="shared" si="54"/>
        <v>3.7974683544303799E-2</v>
      </c>
      <c r="AF121" s="22">
        <f t="shared" si="63"/>
        <v>7</v>
      </c>
      <c r="AG121" s="198">
        <f t="shared" si="55"/>
        <v>0.1206896551724138</v>
      </c>
      <c r="AH121" s="426">
        <f t="shared" si="36"/>
        <v>23</v>
      </c>
      <c r="AI121" s="427">
        <f t="shared" si="56"/>
        <v>0.1419753086419753</v>
      </c>
      <c r="AJ121" s="22">
        <f t="shared" si="48"/>
        <v>8</v>
      </c>
      <c r="AK121" s="198">
        <f t="shared" si="57"/>
        <v>0.1095890410958904</v>
      </c>
      <c r="AL121" s="226">
        <f t="shared" si="50"/>
        <v>132.87486360028527</v>
      </c>
    </row>
    <row r="122" spans="1:38" s="139" customFormat="1" x14ac:dyDescent="0.25">
      <c r="A122" s="648"/>
      <c r="B122" s="709"/>
      <c r="C122" s="718"/>
      <c r="D122" s="626" t="s">
        <v>111</v>
      </c>
      <c r="E122" s="166" t="s">
        <v>116</v>
      </c>
      <c r="F122" s="175">
        <v>2</v>
      </c>
      <c r="G122" s="175">
        <v>6</v>
      </c>
      <c r="H122" s="175">
        <v>12</v>
      </c>
      <c r="I122" s="178">
        <v>0</v>
      </c>
      <c r="J122" s="175">
        <v>0</v>
      </c>
      <c r="K122" s="606">
        <v>4</v>
      </c>
      <c r="L122" s="175">
        <v>3</v>
      </c>
      <c r="M122" s="175">
        <f t="shared" si="41"/>
        <v>27</v>
      </c>
      <c r="N122" s="180"/>
      <c r="O122" s="174">
        <v>46</v>
      </c>
      <c r="P122" s="174">
        <v>58</v>
      </c>
      <c r="Q122" s="174">
        <v>147</v>
      </c>
      <c r="R122" s="174">
        <v>47</v>
      </c>
      <c r="S122" s="174">
        <v>21</v>
      </c>
      <c r="T122" s="613">
        <v>80</v>
      </c>
      <c r="U122" s="174">
        <v>30</v>
      </c>
      <c r="V122" s="25">
        <f t="shared" si="42"/>
        <v>429</v>
      </c>
      <c r="W122" s="222"/>
      <c r="X122" s="225">
        <f t="shared" si="52"/>
        <v>48</v>
      </c>
      <c r="Y122" s="198">
        <f t="shared" si="58"/>
        <v>0.44036697247706424</v>
      </c>
      <c r="Z122" s="22">
        <f t="shared" si="60"/>
        <v>64</v>
      </c>
      <c r="AA122" s="198">
        <f t="shared" si="53"/>
        <v>0.61538461538461542</v>
      </c>
      <c r="AB122" s="22">
        <f t="shared" si="61"/>
        <v>159</v>
      </c>
      <c r="AC122" s="198">
        <f t="shared" si="59"/>
        <v>0.5426621160409556</v>
      </c>
      <c r="AD122" s="22">
        <f t="shared" si="62"/>
        <v>47</v>
      </c>
      <c r="AE122" s="198">
        <f t="shared" si="54"/>
        <v>0.59493670886075944</v>
      </c>
      <c r="AF122" s="22">
        <f t="shared" si="63"/>
        <v>21</v>
      </c>
      <c r="AG122" s="198">
        <f t="shared" si="55"/>
        <v>0.36206896551724138</v>
      </c>
      <c r="AH122" s="426">
        <f t="shared" si="36"/>
        <v>84</v>
      </c>
      <c r="AI122" s="427">
        <f t="shared" si="56"/>
        <v>0.51851851851851849</v>
      </c>
      <c r="AJ122" s="22">
        <f t="shared" si="48"/>
        <v>33</v>
      </c>
      <c r="AK122" s="198">
        <f t="shared" si="57"/>
        <v>0.45205479452054792</v>
      </c>
      <c r="AL122" s="226">
        <f t="shared" si="50"/>
        <v>459.07393789679918</v>
      </c>
    </row>
    <row r="123" spans="1:38" s="139" customFormat="1" x14ac:dyDescent="0.25">
      <c r="A123" s="648"/>
      <c r="B123" s="709"/>
      <c r="C123" s="718"/>
      <c r="D123" s="626"/>
      <c r="E123" s="166" t="s">
        <v>115</v>
      </c>
      <c r="F123" s="175">
        <v>5</v>
      </c>
      <c r="G123" s="175">
        <v>1</v>
      </c>
      <c r="H123" s="175">
        <v>5</v>
      </c>
      <c r="I123" s="175">
        <v>1</v>
      </c>
      <c r="J123" s="175">
        <v>0</v>
      </c>
      <c r="K123" s="606">
        <v>1</v>
      </c>
      <c r="L123" s="175">
        <v>2</v>
      </c>
      <c r="M123" s="175">
        <f t="shared" si="41"/>
        <v>15</v>
      </c>
      <c r="N123" s="180"/>
      <c r="O123" s="174">
        <v>30</v>
      </c>
      <c r="P123" s="174">
        <v>16</v>
      </c>
      <c r="Q123" s="174">
        <v>62</v>
      </c>
      <c r="R123" s="174">
        <v>22</v>
      </c>
      <c r="S123" s="174">
        <v>23</v>
      </c>
      <c r="T123" s="613">
        <v>44</v>
      </c>
      <c r="U123" s="174">
        <v>24</v>
      </c>
      <c r="V123" s="25">
        <f t="shared" si="42"/>
        <v>221</v>
      </c>
      <c r="W123" s="222"/>
      <c r="X123" s="225">
        <f t="shared" si="52"/>
        <v>35</v>
      </c>
      <c r="Y123" s="198">
        <f t="shared" si="58"/>
        <v>0.32110091743119268</v>
      </c>
      <c r="Z123" s="22">
        <f t="shared" si="60"/>
        <v>17</v>
      </c>
      <c r="AA123" s="198">
        <f t="shared" si="53"/>
        <v>0.16346153846153846</v>
      </c>
      <c r="AB123" s="22">
        <f t="shared" si="61"/>
        <v>67</v>
      </c>
      <c r="AC123" s="198">
        <f t="shared" si="59"/>
        <v>0.22866894197952217</v>
      </c>
      <c r="AD123" s="22">
        <f t="shared" si="62"/>
        <v>23</v>
      </c>
      <c r="AE123" s="198">
        <f t="shared" si="54"/>
        <v>0.29113924050632911</v>
      </c>
      <c r="AF123" s="22">
        <f t="shared" si="63"/>
        <v>23</v>
      </c>
      <c r="AG123" s="198">
        <f t="shared" si="55"/>
        <v>0.39655172413793105</v>
      </c>
      <c r="AH123" s="426">
        <f t="shared" si="36"/>
        <v>45</v>
      </c>
      <c r="AI123" s="427">
        <f t="shared" si="56"/>
        <v>0.27777777777777779</v>
      </c>
      <c r="AJ123" s="22">
        <f t="shared" si="48"/>
        <v>26</v>
      </c>
      <c r="AK123" s="198">
        <f t="shared" si="57"/>
        <v>0.35616438356164382</v>
      </c>
      <c r="AL123" s="226">
        <f t="shared" si="50"/>
        <v>237.6787001402943</v>
      </c>
    </row>
    <row r="124" spans="1:38" s="139" customFormat="1" ht="16.5" x14ac:dyDescent="0.25">
      <c r="A124" s="648"/>
      <c r="B124" s="709"/>
      <c r="C124" s="718"/>
      <c r="D124" s="626"/>
      <c r="E124" s="17" t="s">
        <v>119</v>
      </c>
      <c r="F124" s="175">
        <v>0</v>
      </c>
      <c r="G124" s="175">
        <v>0</v>
      </c>
      <c r="H124" s="175">
        <v>0</v>
      </c>
      <c r="I124" s="178">
        <v>0</v>
      </c>
      <c r="J124" s="175">
        <v>0</v>
      </c>
      <c r="K124" s="606">
        <v>0</v>
      </c>
      <c r="L124" s="178">
        <v>0</v>
      </c>
      <c r="M124" s="175">
        <f t="shared" si="41"/>
        <v>0</v>
      </c>
      <c r="N124" s="180"/>
      <c r="O124" s="178">
        <v>0</v>
      </c>
      <c r="P124" s="174">
        <v>1</v>
      </c>
      <c r="Q124" s="178">
        <v>0</v>
      </c>
      <c r="R124" s="178">
        <v>0</v>
      </c>
      <c r="S124" s="174">
        <v>1</v>
      </c>
      <c r="T124" s="613">
        <v>1</v>
      </c>
      <c r="U124" s="182">
        <v>0</v>
      </c>
      <c r="V124" s="25">
        <f t="shared" si="42"/>
        <v>3</v>
      </c>
      <c r="W124" s="222"/>
      <c r="X124" s="225">
        <f t="shared" si="52"/>
        <v>0</v>
      </c>
      <c r="Y124" s="198">
        <f t="shared" si="58"/>
        <v>0</v>
      </c>
      <c r="Z124" s="22">
        <f t="shared" si="60"/>
        <v>1</v>
      </c>
      <c r="AA124" s="198">
        <f t="shared" si="53"/>
        <v>9.6153846153846159E-3</v>
      </c>
      <c r="AB124" s="22">
        <f t="shared" si="61"/>
        <v>0</v>
      </c>
      <c r="AC124" s="198">
        <f t="shared" si="59"/>
        <v>0</v>
      </c>
      <c r="AD124" s="22">
        <f t="shared" si="62"/>
        <v>0</v>
      </c>
      <c r="AE124" s="198">
        <f t="shared" si="54"/>
        <v>0</v>
      </c>
      <c r="AF124" s="22">
        <f t="shared" si="63"/>
        <v>1</v>
      </c>
      <c r="AG124" s="198">
        <f t="shared" si="55"/>
        <v>1.7241379310344827E-2</v>
      </c>
      <c r="AH124" s="426">
        <f t="shared" si="36"/>
        <v>1</v>
      </c>
      <c r="AI124" s="427">
        <f t="shared" si="56"/>
        <v>6.1728395061728392E-3</v>
      </c>
      <c r="AJ124" s="22">
        <f t="shared" si="48"/>
        <v>0</v>
      </c>
      <c r="AK124" s="198">
        <f t="shared" si="57"/>
        <v>0</v>
      </c>
      <c r="AL124" s="226">
        <f t="shared" si="50"/>
        <v>3.0330296034319022</v>
      </c>
    </row>
    <row r="125" spans="1:38" s="139" customFormat="1" x14ac:dyDescent="0.25">
      <c r="A125" s="648"/>
      <c r="B125" s="709"/>
      <c r="C125" s="718"/>
      <c r="D125" s="626"/>
      <c r="E125" s="166" t="s">
        <v>118</v>
      </c>
      <c r="F125" s="175">
        <v>0</v>
      </c>
      <c r="G125" s="175">
        <v>0</v>
      </c>
      <c r="H125" s="175">
        <v>0</v>
      </c>
      <c r="I125" s="178">
        <v>0</v>
      </c>
      <c r="J125" s="175">
        <v>0</v>
      </c>
      <c r="K125" s="606">
        <v>0</v>
      </c>
      <c r="L125" s="178">
        <v>0</v>
      </c>
      <c r="M125" s="175">
        <f t="shared" si="41"/>
        <v>0</v>
      </c>
      <c r="N125" s="180"/>
      <c r="O125" s="174">
        <v>2</v>
      </c>
      <c r="P125" s="174">
        <v>1</v>
      </c>
      <c r="Q125" s="174">
        <v>6</v>
      </c>
      <c r="R125" s="174">
        <v>1</v>
      </c>
      <c r="S125" s="174">
        <v>1</v>
      </c>
      <c r="T125" s="613">
        <v>3</v>
      </c>
      <c r="U125" s="182">
        <v>0</v>
      </c>
      <c r="V125" s="25">
        <f t="shared" si="42"/>
        <v>14</v>
      </c>
      <c r="W125" s="222"/>
      <c r="X125" s="225">
        <f t="shared" si="52"/>
        <v>2</v>
      </c>
      <c r="Y125" s="198">
        <f t="shared" si="58"/>
        <v>1.834862385321101E-2</v>
      </c>
      <c r="Z125" s="22">
        <f t="shared" si="60"/>
        <v>1</v>
      </c>
      <c r="AA125" s="198">
        <f t="shared" si="53"/>
        <v>9.6153846153846159E-3</v>
      </c>
      <c r="AB125" s="22">
        <f t="shared" si="61"/>
        <v>6</v>
      </c>
      <c r="AC125" s="198">
        <f t="shared" si="59"/>
        <v>2.0477815699658702E-2</v>
      </c>
      <c r="AD125" s="22">
        <f t="shared" si="62"/>
        <v>1</v>
      </c>
      <c r="AE125" s="198">
        <f t="shared" si="54"/>
        <v>1.2658227848101266E-2</v>
      </c>
      <c r="AF125" s="22">
        <f t="shared" si="63"/>
        <v>1</v>
      </c>
      <c r="AG125" s="198">
        <f t="shared" si="55"/>
        <v>1.7241379310344827E-2</v>
      </c>
      <c r="AH125" s="426">
        <f t="shared" si="36"/>
        <v>3</v>
      </c>
      <c r="AI125" s="427">
        <f t="shared" si="56"/>
        <v>1.8518518518518517E-2</v>
      </c>
      <c r="AJ125" s="22">
        <f t="shared" si="48"/>
        <v>0</v>
      </c>
      <c r="AK125" s="198">
        <f t="shared" si="57"/>
        <v>0</v>
      </c>
      <c r="AL125" s="226">
        <f t="shared" si="50"/>
        <v>14.09685994984522</v>
      </c>
    </row>
    <row r="126" spans="1:38" s="139" customFormat="1" x14ac:dyDescent="0.25">
      <c r="A126" s="648"/>
      <c r="B126" s="709"/>
      <c r="C126" s="718"/>
      <c r="D126" s="626"/>
      <c r="E126" s="166" t="s">
        <v>117</v>
      </c>
      <c r="F126" s="175">
        <v>2</v>
      </c>
      <c r="G126" s="175">
        <v>1</v>
      </c>
      <c r="H126" s="175">
        <v>2</v>
      </c>
      <c r="I126" s="178">
        <v>0</v>
      </c>
      <c r="J126" s="175">
        <v>0</v>
      </c>
      <c r="K126" s="606">
        <v>1</v>
      </c>
      <c r="L126" s="175">
        <v>1</v>
      </c>
      <c r="M126" s="175">
        <f t="shared" si="41"/>
        <v>7</v>
      </c>
      <c r="N126" s="180"/>
      <c r="O126" s="174">
        <v>22</v>
      </c>
      <c r="P126" s="174">
        <v>20</v>
      </c>
      <c r="Q126" s="174">
        <v>59</v>
      </c>
      <c r="R126" s="174">
        <v>8</v>
      </c>
      <c r="S126" s="174">
        <v>12</v>
      </c>
      <c r="T126" s="613">
        <v>28</v>
      </c>
      <c r="U126" s="174">
        <v>13</v>
      </c>
      <c r="V126" s="25">
        <f t="shared" si="42"/>
        <v>162</v>
      </c>
      <c r="W126" s="222"/>
      <c r="X126" s="225">
        <f t="shared" si="52"/>
        <v>24</v>
      </c>
      <c r="Y126" s="198">
        <f t="shared" si="58"/>
        <v>0.22018348623853212</v>
      </c>
      <c r="Z126" s="22">
        <f t="shared" si="60"/>
        <v>21</v>
      </c>
      <c r="AA126" s="198">
        <f t="shared" si="53"/>
        <v>0.20192307692307693</v>
      </c>
      <c r="AB126" s="22">
        <f t="shared" si="61"/>
        <v>61</v>
      </c>
      <c r="AC126" s="198">
        <f t="shared" si="59"/>
        <v>0.20819112627986347</v>
      </c>
      <c r="AD126" s="22">
        <f t="shared" si="62"/>
        <v>8</v>
      </c>
      <c r="AE126" s="198">
        <f t="shared" si="54"/>
        <v>0.10126582278481013</v>
      </c>
      <c r="AF126" s="22">
        <f t="shared" si="63"/>
        <v>12</v>
      </c>
      <c r="AG126" s="198">
        <f t="shared" si="55"/>
        <v>0.20689655172413793</v>
      </c>
      <c r="AH126" s="426">
        <f t="shared" si="36"/>
        <v>29</v>
      </c>
      <c r="AI126" s="427">
        <f t="shared" si="56"/>
        <v>0.17901234567901234</v>
      </c>
      <c r="AJ126" s="22">
        <f t="shared" si="48"/>
        <v>14</v>
      </c>
      <c r="AK126" s="198">
        <f t="shared" si="57"/>
        <v>0.19178082191780821</v>
      </c>
      <c r="AL126" s="226">
        <f t="shared" si="50"/>
        <v>170.11747240962941</v>
      </c>
    </row>
    <row r="127" spans="1:38" s="139" customFormat="1" x14ac:dyDescent="0.25">
      <c r="A127" s="648"/>
      <c r="B127" s="709"/>
      <c r="C127" s="718"/>
      <c r="D127" s="713" t="s">
        <v>112</v>
      </c>
      <c r="E127" s="166" t="s">
        <v>116</v>
      </c>
      <c r="F127" s="175">
        <v>2</v>
      </c>
      <c r="G127" s="175">
        <v>5</v>
      </c>
      <c r="H127" s="175">
        <v>12</v>
      </c>
      <c r="I127" s="178">
        <v>0</v>
      </c>
      <c r="J127" s="175">
        <v>0</v>
      </c>
      <c r="K127" s="606">
        <v>4</v>
      </c>
      <c r="L127" s="175">
        <v>2</v>
      </c>
      <c r="M127" s="175">
        <f t="shared" si="41"/>
        <v>25</v>
      </c>
      <c r="N127" s="180"/>
      <c r="O127" s="174">
        <v>46</v>
      </c>
      <c r="P127" s="174">
        <v>58</v>
      </c>
      <c r="Q127" s="174">
        <v>147</v>
      </c>
      <c r="R127" s="174">
        <v>47</v>
      </c>
      <c r="S127" s="174">
        <v>21</v>
      </c>
      <c r="T127" s="613">
        <v>80</v>
      </c>
      <c r="U127" s="174">
        <v>30</v>
      </c>
      <c r="V127" s="25">
        <f t="shared" si="42"/>
        <v>429</v>
      </c>
      <c r="W127" s="222"/>
      <c r="X127" s="225">
        <f t="shared" si="52"/>
        <v>48</v>
      </c>
      <c r="Y127" s="198">
        <f t="shared" si="58"/>
        <v>0.44036697247706424</v>
      </c>
      <c r="Z127" s="22">
        <f t="shared" si="60"/>
        <v>63</v>
      </c>
      <c r="AA127" s="198">
        <f t="shared" si="53"/>
        <v>0.60576923076923073</v>
      </c>
      <c r="AB127" s="22">
        <f t="shared" si="61"/>
        <v>159</v>
      </c>
      <c r="AC127" s="198">
        <f t="shared" si="59"/>
        <v>0.5426621160409556</v>
      </c>
      <c r="AD127" s="22">
        <f t="shared" si="62"/>
        <v>47</v>
      </c>
      <c r="AE127" s="198">
        <f t="shared" si="54"/>
        <v>0.59493670886075944</v>
      </c>
      <c r="AF127" s="22">
        <f t="shared" si="63"/>
        <v>21</v>
      </c>
      <c r="AG127" s="198">
        <f t="shared" si="55"/>
        <v>0.36206896551724138</v>
      </c>
      <c r="AH127" s="426">
        <f t="shared" ref="AH127:AH190" si="64">+K127+T127</f>
        <v>84</v>
      </c>
      <c r="AI127" s="427">
        <f t="shared" si="56"/>
        <v>0.51851851851851849</v>
      </c>
      <c r="AJ127" s="22">
        <f t="shared" si="48"/>
        <v>32</v>
      </c>
      <c r="AK127" s="198">
        <f t="shared" si="57"/>
        <v>0.43835616438356162</v>
      </c>
      <c r="AL127" s="226">
        <f t="shared" si="50"/>
        <v>457.06432251218382</v>
      </c>
    </row>
    <row r="128" spans="1:38" s="139" customFormat="1" x14ac:dyDescent="0.25">
      <c r="A128" s="648"/>
      <c r="B128" s="709"/>
      <c r="C128" s="718"/>
      <c r="D128" s="713"/>
      <c r="E128" s="166" t="s">
        <v>115</v>
      </c>
      <c r="F128" s="175">
        <v>5</v>
      </c>
      <c r="G128" s="175">
        <v>2</v>
      </c>
      <c r="H128" s="175">
        <v>4</v>
      </c>
      <c r="I128" s="175">
        <v>1</v>
      </c>
      <c r="J128" s="175">
        <v>0</v>
      </c>
      <c r="K128" s="606">
        <v>2</v>
      </c>
      <c r="L128" s="175">
        <v>2</v>
      </c>
      <c r="M128" s="175">
        <f t="shared" si="41"/>
        <v>16</v>
      </c>
      <c r="N128" s="180"/>
      <c r="O128" s="174">
        <v>30</v>
      </c>
      <c r="P128" s="174">
        <v>16</v>
      </c>
      <c r="Q128" s="174">
        <v>62</v>
      </c>
      <c r="R128" s="174">
        <v>22</v>
      </c>
      <c r="S128" s="174">
        <v>23</v>
      </c>
      <c r="T128" s="613">
        <v>44</v>
      </c>
      <c r="U128" s="174">
        <v>24</v>
      </c>
      <c r="V128" s="25">
        <f t="shared" si="42"/>
        <v>221</v>
      </c>
      <c r="W128" s="222"/>
      <c r="X128" s="225">
        <f t="shared" si="52"/>
        <v>35</v>
      </c>
      <c r="Y128" s="198">
        <f t="shared" si="58"/>
        <v>0.32110091743119268</v>
      </c>
      <c r="Z128" s="22">
        <f t="shared" si="60"/>
        <v>18</v>
      </c>
      <c r="AA128" s="198">
        <f t="shared" si="53"/>
        <v>0.17307692307692307</v>
      </c>
      <c r="AB128" s="22">
        <f t="shared" si="61"/>
        <v>66</v>
      </c>
      <c r="AC128" s="198">
        <f t="shared" si="59"/>
        <v>0.22525597269624573</v>
      </c>
      <c r="AD128" s="22">
        <f t="shared" si="62"/>
        <v>23</v>
      </c>
      <c r="AE128" s="198">
        <f t="shared" si="54"/>
        <v>0.29113924050632911</v>
      </c>
      <c r="AF128" s="22">
        <f t="shared" si="63"/>
        <v>23</v>
      </c>
      <c r="AG128" s="198">
        <f t="shared" si="55"/>
        <v>0.39655172413793105</v>
      </c>
      <c r="AH128" s="426">
        <f t="shared" si="64"/>
        <v>46</v>
      </c>
      <c r="AI128" s="427">
        <f t="shared" si="56"/>
        <v>0.2839506172839506</v>
      </c>
      <c r="AJ128" s="22">
        <f t="shared" si="48"/>
        <v>26</v>
      </c>
      <c r="AK128" s="198">
        <f t="shared" si="57"/>
        <v>0.35616438356164382</v>
      </c>
      <c r="AL128" s="226">
        <f t="shared" si="50"/>
        <v>238.6910753951326</v>
      </c>
    </row>
    <row r="129" spans="1:38" s="139" customFormat="1" ht="16.5" x14ac:dyDescent="0.25">
      <c r="A129" s="648"/>
      <c r="B129" s="709"/>
      <c r="C129" s="718"/>
      <c r="D129" s="713"/>
      <c r="E129" s="17" t="s">
        <v>119</v>
      </c>
      <c r="F129" s="175">
        <v>0</v>
      </c>
      <c r="G129" s="175">
        <v>0</v>
      </c>
      <c r="H129" s="175">
        <v>0</v>
      </c>
      <c r="I129" s="178">
        <v>0</v>
      </c>
      <c r="J129" s="175">
        <v>0</v>
      </c>
      <c r="K129" s="606">
        <v>0</v>
      </c>
      <c r="L129" s="178">
        <v>0</v>
      </c>
      <c r="M129" s="175">
        <f t="shared" si="41"/>
        <v>0</v>
      </c>
      <c r="N129" s="180"/>
      <c r="O129" s="178">
        <v>0</v>
      </c>
      <c r="P129" s="174">
        <v>1</v>
      </c>
      <c r="Q129" s="178">
        <v>0</v>
      </c>
      <c r="R129" s="178">
        <v>0</v>
      </c>
      <c r="S129" s="174">
        <v>1</v>
      </c>
      <c r="T129" s="613">
        <v>1</v>
      </c>
      <c r="U129" s="182">
        <v>0</v>
      </c>
      <c r="V129" s="25">
        <f t="shared" si="42"/>
        <v>3</v>
      </c>
      <c r="W129" s="222"/>
      <c r="X129" s="225">
        <f t="shared" si="52"/>
        <v>0</v>
      </c>
      <c r="Y129" s="198">
        <f t="shared" si="58"/>
        <v>0</v>
      </c>
      <c r="Z129" s="22">
        <f t="shared" si="60"/>
        <v>1</v>
      </c>
      <c r="AA129" s="198">
        <f t="shared" si="53"/>
        <v>9.6153846153846159E-3</v>
      </c>
      <c r="AB129" s="22">
        <f t="shared" si="61"/>
        <v>0</v>
      </c>
      <c r="AC129" s="198">
        <f t="shared" si="59"/>
        <v>0</v>
      </c>
      <c r="AD129" s="22">
        <f t="shared" si="62"/>
        <v>0</v>
      </c>
      <c r="AE129" s="198">
        <f t="shared" si="54"/>
        <v>0</v>
      </c>
      <c r="AF129" s="22">
        <f t="shared" si="63"/>
        <v>1</v>
      </c>
      <c r="AG129" s="198">
        <f t="shared" si="55"/>
        <v>1.7241379310344827E-2</v>
      </c>
      <c r="AH129" s="426">
        <f t="shared" si="64"/>
        <v>1</v>
      </c>
      <c r="AI129" s="427">
        <f t="shared" si="56"/>
        <v>6.1728395061728392E-3</v>
      </c>
      <c r="AJ129" s="22">
        <f t="shared" si="48"/>
        <v>0</v>
      </c>
      <c r="AK129" s="198">
        <f t="shared" si="57"/>
        <v>0</v>
      </c>
      <c r="AL129" s="226">
        <f t="shared" si="50"/>
        <v>3.0330296034319022</v>
      </c>
    </row>
    <row r="130" spans="1:38" s="139" customFormat="1" x14ac:dyDescent="0.25">
      <c r="A130" s="648"/>
      <c r="B130" s="709"/>
      <c r="C130" s="718"/>
      <c r="D130" s="713"/>
      <c r="E130" s="166" t="s">
        <v>118</v>
      </c>
      <c r="F130" s="175">
        <v>0</v>
      </c>
      <c r="G130" s="175">
        <v>0</v>
      </c>
      <c r="H130" s="175">
        <v>0</v>
      </c>
      <c r="I130" s="178">
        <v>0</v>
      </c>
      <c r="J130" s="175">
        <v>0</v>
      </c>
      <c r="K130" s="606">
        <v>0</v>
      </c>
      <c r="L130" s="178">
        <v>0</v>
      </c>
      <c r="M130" s="175">
        <f t="shared" si="41"/>
        <v>0</v>
      </c>
      <c r="N130" s="180"/>
      <c r="O130" s="174">
        <v>2</v>
      </c>
      <c r="P130" s="174">
        <v>1</v>
      </c>
      <c r="Q130" s="174">
        <v>6</v>
      </c>
      <c r="R130" s="174">
        <v>1</v>
      </c>
      <c r="S130" s="174">
        <v>1</v>
      </c>
      <c r="T130" s="613">
        <v>3</v>
      </c>
      <c r="U130" s="182">
        <v>0</v>
      </c>
      <c r="V130" s="25">
        <f t="shared" si="42"/>
        <v>14</v>
      </c>
      <c r="W130" s="222"/>
      <c r="X130" s="225">
        <f t="shared" si="52"/>
        <v>2</v>
      </c>
      <c r="Y130" s="198">
        <f t="shared" si="58"/>
        <v>1.834862385321101E-2</v>
      </c>
      <c r="Z130" s="22">
        <f t="shared" si="60"/>
        <v>1</v>
      </c>
      <c r="AA130" s="198">
        <f t="shared" si="53"/>
        <v>9.6153846153846159E-3</v>
      </c>
      <c r="AB130" s="22">
        <f t="shared" si="61"/>
        <v>6</v>
      </c>
      <c r="AC130" s="198">
        <f t="shared" si="59"/>
        <v>2.0477815699658702E-2</v>
      </c>
      <c r="AD130" s="22">
        <f t="shared" si="62"/>
        <v>1</v>
      </c>
      <c r="AE130" s="198">
        <f t="shared" si="54"/>
        <v>1.2658227848101266E-2</v>
      </c>
      <c r="AF130" s="22">
        <f t="shared" si="63"/>
        <v>1</v>
      </c>
      <c r="AG130" s="198">
        <f t="shared" si="55"/>
        <v>1.7241379310344827E-2</v>
      </c>
      <c r="AH130" s="426">
        <f t="shared" si="64"/>
        <v>3</v>
      </c>
      <c r="AI130" s="427">
        <f t="shared" si="56"/>
        <v>1.8518518518518517E-2</v>
      </c>
      <c r="AJ130" s="22">
        <f t="shared" si="48"/>
        <v>0</v>
      </c>
      <c r="AK130" s="198">
        <f t="shared" si="57"/>
        <v>0</v>
      </c>
      <c r="AL130" s="226">
        <f t="shared" si="50"/>
        <v>14.09685994984522</v>
      </c>
    </row>
    <row r="131" spans="1:38" s="139" customFormat="1" ht="15.75" thickBot="1" x14ac:dyDescent="0.3">
      <c r="A131" s="648"/>
      <c r="B131" s="709"/>
      <c r="C131" s="718"/>
      <c r="D131" s="715"/>
      <c r="E131" s="237" t="s">
        <v>117</v>
      </c>
      <c r="F131" s="239">
        <v>2</v>
      </c>
      <c r="G131" s="239">
        <v>1</v>
      </c>
      <c r="H131" s="239">
        <v>3</v>
      </c>
      <c r="I131" s="238">
        <v>0</v>
      </c>
      <c r="J131" s="239">
        <v>0</v>
      </c>
      <c r="K131" s="608">
        <v>0</v>
      </c>
      <c r="L131" s="239">
        <v>2</v>
      </c>
      <c r="M131" s="239">
        <f t="shared" si="41"/>
        <v>8</v>
      </c>
      <c r="N131" s="240"/>
      <c r="O131" s="241">
        <v>22</v>
      </c>
      <c r="P131" s="241">
        <v>20</v>
      </c>
      <c r="Q131" s="241">
        <v>59</v>
      </c>
      <c r="R131" s="241">
        <v>8</v>
      </c>
      <c r="S131" s="241">
        <v>12</v>
      </c>
      <c r="T131" s="620">
        <v>28</v>
      </c>
      <c r="U131" s="241">
        <v>13</v>
      </c>
      <c r="V131" s="242">
        <f t="shared" si="42"/>
        <v>162</v>
      </c>
      <c r="W131" s="243"/>
      <c r="X131" s="244">
        <f t="shared" si="52"/>
        <v>24</v>
      </c>
      <c r="Y131" s="245">
        <f t="shared" si="58"/>
        <v>0.22018348623853212</v>
      </c>
      <c r="Z131" s="246">
        <f t="shared" ref="Z131:Z158" si="65">+G131+P131</f>
        <v>21</v>
      </c>
      <c r="AA131" s="245">
        <f t="shared" si="53"/>
        <v>0.20192307692307693</v>
      </c>
      <c r="AB131" s="246">
        <f t="shared" ref="AB131:AB158" si="66">+H131+Q131</f>
        <v>62</v>
      </c>
      <c r="AC131" s="245">
        <f t="shared" si="59"/>
        <v>0.21160409556313994</v>
      </c>
      <c r="AD131" s="246">
        <f t="shared" ref="AD131:AD158" si="67">+I131+R131</f>
        <v>8</v>
      </c>
      <c r="AE131" s="245">
        <f t="shared" si="54"/>
        <v>0.10126582278481013</v>
      </c>
      <c r="AF131" s="246">
        <f t="shared" ref="AF131:AF158" si="68">+J131+S131</f>
        <v>12</v>
      </c>
      <c r="AG131" s="245">
        <f t="shared" si="55"/>
        <v>0.20689655172413793</v>
      </c>
      <c r="AH131" s="428">
        <f t="shared" si="64"/>
        <v>28</v>
      </c>
      <c r="AI131" s="429">
        <f t="shared" si="56"/>
        <v>0.1728395061728395</v>
      </c>
      <c r="AJ131" s="246">
        <f t="shared" si="48"/>
        <v>15</v>
      </c>
      <c r="AK131" s="245">
        <f t="shared" si="57"/>
        <v>0.20547945205479451</v>
      </c>
      <c r="AL131" s="247">
        <f t="shared" si="50"/>
        <v>171.11471253940655</v>
      </c>
    </row>
    <row r="132" spans="1:38" s="373" customFormat="1" x14ac:dyDescent="0.25">
      <c r="A132" s="648"/>
      <c r="B132" s="709"/>
      <c r="C132" s="708"/>
      <c r="D132" s="716" t="s">
        <v>113</v>
      </c>
      <c r="E132" s="359" t="s">
        <v>96</v>
      </c>
      <c r="F132" s="372">
        <v>3</v>
      </c>
      <c r="G132" s="372">
        <v>6</v>
      </c>
      <c r="H132" s="372">
        <v>9</v>
      </c>
      <c r="I132" s="262">
        <v>0</v>
      </c>
      <c r="J132" s="360">
        <v>0</v>
      </c>
      <c r="K132" s="615">
        <v>3</v>
      </c>
      <c r="L132" s="372">
        <v>3</v>
      </c>
      <c r="M132" s="262">
        <f>+SUM(F132:L132)</f>
        <v>24</v>
      </c>
      <c r="N132" s="360"/>
      <c r="O132" s="372">
        <v>64</v>
      </c>
      <c r="P132" s="372">
        <v>65</v>
      </c>
      <c r="Q132" s="372">
        <v>140</v>
      </c>
      <c r="R132" s="372">
        <v>57</v>
      </c>
      <c r="S132" s="372">
        <v>44</v>
      </c>
      <c r="T132" s="615">
        <v>107</v>
      </c>
      <c r="U132" s="372">
        <v>54</v>
      </c>
      <c r="V132" s="362">
        <f t="shared" ref="V132:V195" si="69">+SUM(O132:U132)</f>
        <v>531</v>
      </c>
      <c r="W132" s="363"/>
      <c r="X132" s="364">
        <f>+F132+O132</f>
        <v>67</v>
      </c>
      <c r="Y132" s="365">
        <f>+X132/$AQ$3</f>
        <v>0.61467889908256879</v>
      </c>
      <c r="Z132" s="361">
        <f t="shared" si="65"/>
        <v>71</v>
      </c>
      <c r="AA132" s="365">
        <f t="shared" ref="AA132:AA195" si="70">+Z132/$AQ$4</f>
        <v>0.68269230769230771</v>
      </c>
      <c r="AB132" s="361">
        <f t="shared" si="66"/>
        <v>149</v>
      </c>
      <c r="AC132" s="365">
        <f t="shared" ref="AC132:AC195" si="71">+AB132/$AQ$5</f>
        <v>0.50853242320819114</v>
      </c>
      <c r="AD132" s="361">
        <f t="shared" si="67"/>
        <v>57</v>
      </c>
      <c r="AE132" s="365">
        <f t="shared" ref="AE132:AE195" si="72">+AD132/$AQ$6</f>
        <v>0.72151898734177211</v>
      </c>
      <c r="AF132" s="361">
        <f>+K132+S132</f>
        <v>47</v>
      </c>
      <c r="AG132" s="365">
        <f t="shared" ref="AG132:AG195" si="73">+AF132/$AQ$7</f>
        <v>0.81034482758620685</v>
      </c>
      <c r="AH132" s="430">
        <f>+L132+T132</f>
        <v>110</v>
      </c>
      <c r="AI132" s="431">
        <f t="shared" ref="AI132:AI195" si="74">+AH132/$AQ$8</f>
        <v>0.67901234567901236</v>
      </c>
      <c r="AJ132" s="361">
        <f t="shared" si="48"/>
        <v>57</v>
      </c>
      <c r="AK132" s="365">
        <f t="shared" ref="AK132:AK195" si="75">+AJ132/$AQ$9</f>
        <v>0.78082191780821919</v>
      </c>
      <c r="AL132" s="366">
        <f t="shared" ref="AL132:AL195" si="76">+SUM(X132:AJ132)</f>
        <v>562.01677979059002</v>
      </c>
    </row>
    <row r="133" spans="1:38" s="373" customFormat="1" x14ac:dyDescent="0.25">
      <c r="A133" s="648"/>
      <c r="B133" s="709"/>
      <c r="C133" s="708"/>
      <c r="D133" s="717"/>
      <c r="E133" s="367" t="s">
        <v>97</v>
      </c>
      <c r="F133" s="182">
        <v>6</v>
      </c>
      <c r="G133" s="182">
        <v>2</v>
      </c>
      <c r="H133" s="182">
        <v>10</v>
      </c>
      <c r="I133" s="182">
        <v>1</v>
      </c>
      <c r="J133" s="24">
        <v>0</v>
      </c>
      <c r="K133" s="613">
        <v>3</v>
      </c>
      <c r="L133" s="182">
        <v>3</v>
      </c>
      <c r="M133" s="178">
        <f>+SUM(F133:L133)</f>
        <v>25</v>
      </c>
      <c r="N133" s="24"/>
      <c r="O133" s="182">
        <v>36</v>
      </c>
      <c r="P133" s="182">
        <v>31</v>
      </c>
      <c r="Q133" s="182">
        <v>134</v>
      </c>
      <c r="R133" s="182">
        <v>21</v>
      </c>
      <c r="S133" s="182">
        <v>14</v>
      </c>
      <c r="T133" s="613">
        <v>49</v>
      </c>
      <c r="U133" s="182">
        <v>13</v>
      </c>
      <c r="V133" s="30">
        <f t="shared" si="69"/>
        <v>298</v>
      </c>
      <c r="W133" s="368"/>
      <c r="X133" s="369">
        <f t="shared" si="52"/>
        <v>42</v>
      </c>
      <c r="Y133" s="370">
        <f t="shared" ref="Y133:Y195" si="77">+X133/$AQ$3</f>
        <v>0.38532110091743121</v>
      </c>
      <c r="Z133" s="29">
        <f t="shared" si="65"/>
        <v>33</v>
      </c>
      <c r="AA133" s="370">
        <f t="shared" si="70"/>
        <v>0.31730769230769229</v>
      </c>
      <c r="AB133" s="29">
        <f t="shared" si="66"/>
        <v>144</v>
      </c>
      <c r="AC133" s="370">
        <f t="shared" si="71"/>
        <v>0.49146757679180886</v>
      </c>
      <c r="AD133" s="29">
        <f t="shared" si="67"/>
        <v>22</v>
      </c>
      <c r="AE133" s="370">
        <f>+AD133/$AQ$6</f>
        <v>0.27848101265822783</v>
      </c>
      <c r="AF133" s="29">
        <f>+K133+S133</f>
        <v>17</v>
      </c>
      <c r="AG133" s="370">
        <f t="shared" si="73"/>
        <v>0.29310344827586204</v>
      </c>
      <c r="AH133" s="426">
        <f>+L133+T133</f>
        <v>52</v>
      </c>
      <c r="AI133" s="427">
        <f t="shared" si="74"/>
        <v>0.32098765432098764</v>
      </c>
      <c r="AJ133" s="29">
        <f t="shared" ref="AJ133" si="78">+L133+U133</f>
        <v>16</v>
      </c>
      <c r="AK133" s="370">
        <f t="shared" si="75"/>
        <v>0.21917808219178081</v>
      </c>
      <c r="AL133" s="371">
        <f t="shared" si="76"/>
        <v>328.08666848527207</v>
      </c>
    </row>
    <row r="134" spans="1:38" s="373" customFormat="1" x14ac:dyDescent="0.25">
      <c r="A134" s="648"/>
      <c r="B134" s="709"/>
      <c r="C134" s="708" t="s">
        <v>120</v>
      </c>
      <c r="D134" s="703" t="s">
        <v>114</v>
      </c>
      <c r="E134" s="367" t="s">
        <v>38</v>
      </c>
      <c r="F134" s="178">
        <v>0</v>
      </c>
      <c r="G134" s="178">
        <v>0</v>
      </c>
      <c r="H134" s="178">
        <v>0</v>
      </c>
      <c r="I134" s="178">
        <v>0</v>
      </c>
      <c r="J134" s="178">
        <v>0</v>
      </c>
      <c r="K134" s="606">
        <v>0</v>
      </c>
      <c r="L134" s="178">
        <v>0</v>
      </c>
      <c r="M134" s="178">
        <f t="shared" ref="M134:M195" si="79">+SUM(F134:L134)</f>
        <v>0</v>
      </c>
      <c r="N134" s="24"/>
      <c r="O134" s="24">
        <v>0</v>
      </c>
      <c r="P134" s="24">
        <v>0</v>
      </c>
      <c r="Q134" s="24">
        <v>0</v>
      </c>
      <c r="R134" s="24">
        <v>0</v>
      </c>
      <c r="S134" s="24">
        <v>1</v>
      </c>
      <c r="T134" s="425">
        <v>0</v>
      </c>
      <c r="U134" s="24">
        <v>0</v>
      </c>
      <c r="V134" s="30">
        <f t="shared" si="69"/>
        <v>1</v>
      </c>
      <c r="W134" s="368"/>
      <c r="X134" s="369">
        <f t="shared" si="52"/>
        <v>0</v>
      </c>
      <c r="Y134" s="370">
        <f>+X134/$X$132</f>
        <v>0</v>
      </c>
      <c r="Z134" s="29">
        <f t="shared" si="65"/>
        <v>0</v>
      </c>
      <c r="AA134" s="370">
        <f>Z134/$Z$132</f>
        <v>0</v>
      </c>
      <c r="AB134" s="29">
        <f t="shared" si="66"/>
        <v>0</v>
      </c>
      <c r="AC134" s="370">
        <f>+AB134/$AB$132</f>
        <v>0</v>
      </c>
      <c r="AD134" s="29">
        <f t="shared" si="67"/>
        <v>0</v>
      </c>
      <c r="AE134" s="370">
        <f>+AD134/$AD$132</f>
        <v>0</v>
      </c>
      <c r="AF134" s="29">
        <f t="shared" si="68"/>
        <v>1</v>
      </c>
      <c r="AG134" s="370">
        <f>+AF134/$AF$132</f>
        <v>2.1276595744680851E-2</v>
      </c>
      <c r="AH134" s="426">
        <f t="shared" si="64"/>
        <v>0</v>
      </c>
      <c r="AI134" s="427">
        <f>+AH134/$AH$132</f>
        <v>0</v>
      </c>
      <c r="AJ134" s="29">
        <f t="shared" ref="AJ134:AJ195" si="80">+L134+U134</f>
        <v>0</v>
      </c>
      <c r="AK134" s="370">
        <f>+AJ134/$AJ$132</f>
        <v>0</v>
      </c>
      <c r="AL134" s="371">
        <f t="shared" si="76"/>
        <v>1.0212765957446808</v>
      </c>
    </row>
    <row r="135" spans="1:38" s="373" customFormat="1" x14ac:dyDescent="0.25">
      <c r="A135" s="648"/>
      <c r="B135" s="709"/>
      <c r="C135" s="708"/>
      <c r="D135" s="703"/>
      <c r="E135" s="367" t="s">
        <v>50</v>
      </c>
      <c r="F135" s="178">
        <v>0</v>
      </c>
      <c r="G135" s="178">
        <v>0</v>
      </c>
      <c r="H135" s="178">
        <v>0</v>
      </c>
      <c r="I135" s="178">
        <v>0</v>
      </c>
      <c r="J135" s="178">
        <v>0</v>
      </c>
      <c r="K135" s="606">
        <v>0</v>
      </c>
      <c r="L135" s="178">
        <v>0</v>
      </c>
      <c r="M135" s="178">
        <f t="shared" si="79"/>
        <v>0</v>
      </c>
      <c r="N135" s="24"/>
      <c r="O135" s="24">
        <v>0</v>
      </c>
      <c r="P135" s="24">
        <v>0</v>
      </c>
      <c r="Q135" s="24">
        <v>0</v>
      </c>
      <c r="R135" s="24">
        <v>0</v>
      </c>
      <c r="S135" s="24">
        <v>0</v>
      </c>
      <c r="T135" s="425">
        <v>0</v>
      </c>
      <c r="U135" s="24">
        <v>0</v>
      </c>
      <c r="V135" s="30">
        <f t="shared" si="69"/>
        <v>0</v>
      </c>
      <c r="W135" s="368"/>
      <c r="X135" s="369">
        <f t="shared" ref="X135:X198" si="81">+F135+O135</f>
        <v>0</v>
      </c>
      <c r="Y135" s="370">
        <f t="shared" ref="Y135:Y168" si="82">+X135/$X$132</f>
        <v>0</v>
      </c>
      <c r="Z135" s="29">
        <f t="shared" si="65"/>
        <v>0</v>
      </c>
      <c r="AA135" s="370">
        <f t="shared" ref="AA135:AA167" si="83">Z135/$Z$132</f>
        <v>0</v>
      </c>
      <c r="AB135" s="29">
        <f t="shared" si="66"/>
        <v>0</v>
      </c>
      <c r="AC135" s="370">
        <f t="shared" ref="AC135:AC167" si="84">+AB135/$AB$132</f>
        <v>0</v>
      </c>
      <c r="AD135" s="29">
        <f t="shared" si="67"/>
        <v>0</v>
      </c>
      <c r="AE135" s="370">
        <f t="shared" ref="AE135:AE168" si="85">+AD135/$AD$132</f>
        <v>0</v>
      </c>
      <c r="AF135" s="29">
        <f t="shared" si="68"/>
        <v>0</v>
      </c>
      <c r="AG135" s="370">
        <f t="shared" ref="AG135:AG168" si="86">+AF135/$AF$132</f>
        <v>0</v>
      </c>
      <c r="AH135" s="426">
        <f t="shared" si="64"/>
        <v>0</v>
      </c>
      <c r="AI135" s="427">
        <f>+AH135/$AH$132</f>
        <v>0</v>
      </c>
      <c r="AJ135" s="29">
        <f t="shared" si="80"/>
        <v>0</v>
      </c>
      <c r="AK135" s="370">
        <f t="shared" ref="AK135:AK168" si="87">+AJ135/$AJ$132</f>
        <v>0</v>
      </c>
      <c r="AL135" s="371">
        <f t="shared" si="76"/>
        <v>0</v>
      </c>
    </row>
    <row r="136" spans="1:38" s="373" customFormat="1" x14ac:dyDescent="0.25">
      <c r="A136" s="648"/>
      <c r="B136" s="709"/>
      <c r="C136" s="708"/>
      <c r="D136" s="703"/>
      <c r="E136" s="367" t="s">
        <v>35</v>
      </c>
      <c r="F136" s="178">
        <v>2</v>
      </c>
      <c r="G136" s="178">
        <v>1</v>
      </c>
      <c r="H136" s="178">
        <v>5</v>
      </c>
      <c r="I136" s="178">
        <v>1</v>
      </c>
      <c r="J136" s="178">
        <v>0</v>
      </c>
      <c r="K136" s="606">
        <v>0</v>
      </c>
      <c r="L136" s="178">
        <v>0</v>
      </c>
      <c r="M136" s="178">
        <f t="shared" si="79"/>
        <v>9</v>
      </c>
      <c r="N136" s="24"/>
      <c r="O136" s="29">
        <v>30</v>
      </c>
      <c r="P136" s="29">
        <v>34</v>
      </c>
      <c r="Q136" s="29">
        <v>85</v>
      </c>
      <c r="R136" s="29">
        <v>31</v>
      </c>
      <c r="S136" s="29">
        <v>27</v>
      </c>
      <c r="T136" s="426">
        <v>70</v>
      </c>
      <c r="U136" s="29">
        <v>42</v>
      </c>
      <c r="V136" s="30">
        <f t="shared" si="69"/>
        <v>319</v>
      </c>
      <c r="W136" s="368"/>
      <c r="X136" s="369">
        <f t="shared" si="81"/>
        <v>32</v>
      </c>
      <c r="Y136" s="370">
        <f t="shared" si="82"/>
        <v>0.47761194029850745</v>
      </c>
      <c r="Z136" s="29">
        <f t="shared" si="65"/>
        <v>35</v>
      </c>
      <c r="AA136" s="370">
        <f t="shared" si="83"/>
        <v>0.49295774647887325</v>
      </c>
      <c r="AB136" s="29">
        <f t="shared" si="66"/>
        <v>90</v>
      </c>
      <c r="AC136" s="370">
        <f t="shared" si="84"/>
        <v>0.60402684563758391</v>
      </c>
      <c r="AD136" s="29">
        <f t="shared" si="67"/>
        <v>32</v>
      </c>
      <c r="AE136" s="370">
        <f t="shared" si="85"/>
        <v>0.56140350877192979</v>
      </c>
      <c r="AF136" s="29">
        <f t="shared" si="68"/>
        <v>27</v>
      </c>
      <c r="AG136" s="370">
        <f t="shared" si="86"/>
        <v>0.57446808510638303</v>
      </c>
      <c r="AH136" s="426">
        <f t="shared" si="64"/>
        <v>70</v>
      </c>
      <c r="AI136" s="427">
        <f t="shared" ref="AI136:AI168" si="88">+AH136/$AH$132</f>
        <v>0.63636363636363635</v>
      </c>
      <c r="AJ136" s="29">
        <f t="shared" si="80"/>
        <v>42</v>
      </c>
      <c r="AK136" s="370">
        <f t="shared" si="87"/>
        <v>0.73684210526315785</v>
      </c>
      <c r="AL136" s="371">
        <f t="shared" si="76"/>
        <v>331.3468317626569</v>
      </c>
    </row>
    <row r="137" spans="1:38" s="373" customFormat="1" x14ac:dyDescent="0.25">
      <c r="A137" s="648"/>
      <c r="B137" s="709"/>
      <c r="C137" s="708"/>
      <c r="D137" s="703"/>
      <c r="E137" s="367" t="s">
        <v>37</v>
      </c>
      <c r="F137" s="178">
        <v>0</v>
      </c>
      <c r="G137" s="178">
        <v>0</v>
      </c>
      <c r="H137" s="178">
        <v>0</v>
      </c>
      <c r="I137" s="178">
        <v>0</v>
      </c>
      <c r="J137" s="178">
        <v>1</v>
      </c>
      <c r="K137" s="606">
        <v>0</v>
      </c>
      <c r="L137" s="178">
        <v>0</v>
      </c>
      <c r="M137" s="178">
        <f t="shared" si="79"/>
        <v>1</v>
      </c>
      <c r="N137" s="24"/>
      <c r="O137" s="29">
        <v>6</v>
      </c>
      <c r="P137" s="29">
        <v>1</v>
      </c>
      <c r="Q137" s="29">
        <v>7</v>
      </c>
      <c r="R137" s="29">
        <v>1</v>
      </c>
      <c r="S137" s="29">
        <v>2</v>
      </c>
      <c r="T137" s="426">
        <v>3</v>
      </c>
      <c r="U137" s="29">
        <v>1</v>
      </c>
      <c r="V137" s="30">
        <f t="shared" si="69"/>
        <v>21</v>
      </c>
      <c r="W137" s="368"/>
      <c r="X137" s="369">
        <f t="shared" si="81"/>
        <v>6</v>
      </c>
      <c r="Y137" s="370">
        <f t="shared" si="82"/>
        <v>8.9552238805970144E-2</v>
      </c>
      <c r="Z137" s="29">
        <f t="shared" si="65"/>
        <v>1</v>
      </c>
      <c r="AA137" s="370">
        <f t="shared" si="83"/>
        <v>1.4084507042253521E-2</v>
      </c>
      <c r="AB137" s="29">
        <f t="shared" si="66"/>
        <v>7</v>
      </c>
      <c r="AC137" s="370">
        <f t="shared" si="84"/>
        <v>4.6979865771812082E-2</v>
      </c>
      <c r="AD137" s="29">
        <f t="shared" si="67"/>
        <v>1</v>
      </c>
      <c r="AE137" s="370">
        <f t="shared" si="85"/>
        <v>1.7543859649122806E-2</v>
      </c>
      <c r="AF137" s="29">
        <f t="shared" si="68"/>
        <v>3</v>
      </c>
      <c r="AG137" s="370">
        <f t="shared" si="86"/>
        <v>6.3829787234042548E-2</v>
      </c>
      <c r="AH137" s="426">
        <f t="shared" si="64"/>
        <v>3</v>
      </c>
      <c r="AI137" s="427">
        <f t="shared" si="88"/>
        <v>2.7272727272727271E-2</v>
      </c>
      <c r="AJ137" s="29">
        <f t="shared" si="80"/>
        <v>1</v>
      </c>
      <c r="AK137" s="370">
        <f t="shared" si="87"/>
        <v>1.7543859649122806E-2</v>
      </c>
      <c r="AL137" s="371">
        <f t="shared" si="76"/>
        <v>22.25926298577593</v>
      </c>
    </row>
    <row r="138" spans="1:38" s="373" customFormat="1" x14ac:dyDescent="0.25">
      <c r="A138" s="648"/>
      <c r="B138" s="709"/>
      <c r="C138" s="708"/>
      <c r="D138" s="703"/>
      <c r="E138" s="367" t="s">
        <v>36</v>
      </c>
      <c r="F138" s="178">
        <v>1</v>
      </c>
      <c r="G138" s="178">
        <v>5</v>
      </c>
      <c r="H138" s="178">
        <v>4</v>
      </c>
      <c r="I138" s="178">
        <v>2</v>
      </c>
      <c r="J138" s="178">
        <v>2</v>
      </c>
      <c r="K138" s="606">
        <v>0</v>
      </c>
      <c r="L138" s="178">
        <v>0</v>
      </c>
      <c r="M138" s="178">
        <f t="shared" si="79"/>
        <v>14</v>
      </c>
      <c r="N138" s="24"/>
      <c r="O138" s="29">
        <v>28</v>
      </c>
      <c r="P138" s="29">
        <v>30</v>
      </c>
      <c r="Q138" s="29">
        <v>48</v>
      </c>
      <c r="R138" s="29">
        <v>25</v>
      </c>
      <c r="S138" s="29">
        <v>14</v>
      </c>
      <c r="T138" s="426">
        <v>34</v>
      </c>
      <c r="U138" s="29">
        <v>11</v>
      </c>
      <c r="V138" s="30">
        <f t="shared" si="69"/>
        <v>190</v>
      </c>
      <c r="W138" s="368"/>
      <c r="X138" s="369">
        <f t="shared" si="81"/>
        <v>29</v>
      </c>
      <c r="Y138" s="370">
        <f>+X138/$X$132</f>
        <v>0.43283582089552236</v>
      </c>
      <c r="Z138" s="29">
        <f t="shared" si="65"/>
        <v>35</v>
      </c>
      <c r="AA138" s="370">
        <f t="shared" si="83"/>
        <v>0.49295774647887325</v>
      </c>
      <c r="AB138" s="29">
        <f t="shared" si="66"/>
        <v>52</v>
      </c>
      <c r="AC138" s="370">
        <f t="shared" si="84"/>
        <v>0.34899328859060402</v>
      </c>
      <c r="AD138" s="29">
        <f t="shared" si="67"/>
        <v>27</v>
      </c>
      <c r="AE138" s="370">
        <f t="shared" si="85"/>
        <v>0.47368421052631576</v>
      </c>
      <c r="AF138" s="29">
        <f t="shared" si="68"/>
        <v>16</v>
      </c>
      <c r="AG138" s="370">
        <f t="shared" si="86"/>
        <v>0.34042553191489361</v>
      </c>
      <c r="AH138" s="426">
        <f t="shared" si="64"/>
        <v>34</v>
      </c>
      <c r="AI138" s="427">
        <f t="shared" si="88"/>
        <v>0.30909090909090908</v>
      </c>
      <c r="AJ138" s="29">
        <f t="shared" si="80"/>
        <v>11</v>
      </c>
      <c r="AK138" s="370">
        <f t="shared" si="87"/>
        <v>0.19298245614035087</v>
      </c>
      <c r="AL138" s="371">
        <f t="shared" si="76"/>
        <v>206.39798750749713</v>
      </c>
    </row>
    <row r="139" spans="1:38" s="373" customFormat="1" x14ac:dyDescent="0.25">
      <c r="A139" s="648"/>
      <c r="B139" s="709"/>
      <c r="C139" s="708"/>
      <c r="D139" s="652" t="s">
        <v>77</v>
      </c>
      <c r="E139" s="367" t="s">
        <v>38</v>
      </c>
      <c r="F139" s="178">
        <v>0</v>
      </c>
      <c r="G139" s="178">
        <v>0</v>
      </c>
      <c r="H139" s="178">
        <v>0</v>
      </c>
      <c r="I139" s="178">
        <v>0</v>
      </c>
      <c r="J139" s="178">
        <v>0</v>
      </c>
      <c r="K139" s="606">
        <v>0</v>
      </c>
      <c r="L139" s="178">
        <v>0</v>
      </c>
      <c r="M139" s="178">
        <f t="shared" si="79"/>
        <v>0</v>
      </c>
      <c r="N139" s="24"/>
      <c r="O139" s="29">
        <v>0</v>
      </c>
      <c r="P139" s="182">
        <v>1</v>
      </c>
      <c r="Q139" s="29">
        <v>0</v>
      </c>
      <c r="R139" s="182">
        <v>1</v>
      </c>
      <c r="S139" s="29">
        <v>0</v>
      </c>
      <c r="T139" s="426">
        <v>0</v>
      </c>
      <c r="U139" s="29">
        <v>0</v>
      </c>
      <c r="V139" s="30">
        <f t="shared" si="69"/>
        <v>2</v>
      </c>
      <c r="W139" s="368"/>
      <c r="X139" s="369">
        <f t="shared" si="81"/>
        <v>0</v>
      </c>
      <c r="Y139" s="370">
        <f t="shared" si="82"/>
        <v>0</v>
      </c>
      <c r="Z139" s="29">
        <f t="shared" si="65"/>
        <v>1</v>
      </c>
      <c r="AA139" s="370">
        <f t="shared" si="83"/>
        <v>1.4084507042253521E-2</v>
      </c>
      <c r="AB139" s="29">
        <f t="shared" si="66"/>
        <v>0</v>
      </c>
      <c r="AC139" s="370">
        <f t="shared" si="84"/>
        <v>0</v>
      </c>
      <c r="AD139" s="29">
        <f t="shared" si="67"/>
        <v>1</v>
      </c>
      <c r="AE139" s="370">
        <f t="shared" si="85"/>
        <v>1.7543859649122806E-2</v>
      </c>
      <c r="AF139" s="29">
        <f t="shared" si="68"/>
        <v>0</v>
      </c>
      <c r="AG139" s="370">
        <f t="shared" si="86"/>
        <v>0</v>
      </c>
      <c r="AH139" s="426">
        <f t="shared" si="64"/>
        <v>0</v>
      </c>
      <c r="AI139" s="427">
        <f t="shared" si="88"/>
        <v>0</v>
      </c>
      <c r="AJ139" s="29">
        <f t="shared" si="80"/>
        <v>0</v>
      </c>
      <c r="AK139" s="370">
        <f t="shared" si="87"/>
        <v>0</v>
      </c>
      <c r="AL139" s="371">
        <f t="shared" si="76"/>
        <v>2.0316283666913764</v>
      </c>
    </row>
    <row r="140" spans="1:38" s="373" customFormat="1" x14ac:dyDescent="0.25">
      <c r="A140" s="648"/>
      <c r="B140" s="709"/>
      <c r="C140" s="708"/>
      <c r="D140" s="652"/>
      <c r="E140" s="367" t="s">
        <v>50</v>
      </c>
      <c r="F140" s="178">
        <v>0</v>
      </c>
      <c r="G140" s="178">
        <v>0</v>
      </c>
      <c r="H140" s="178">
        <v>0</v>
      </c>
      <c r="I140" s="178">
        <v>0</v>
      </c>
      <c r="J140" s="178">
        <v>0</v>
      </c>
      <c r="K140" s="606">
        <v>0</v>
      </c>
      <c r="L140" s="178">
        <v>0</v>
      </c>
      <c r="M140" s="178">
        <f t="shared" si="79"/>
        <v>0</v>
      </c>
      <c r="N140" s="24"/>
      <c r="O140" s="29">
        <v>0</v>
      </c>
      <c r="P140" s="29">
        <v>0</v>
      </c>
      <c r="Q140" s="29">
        <v>0</v>
      </c>
      <c r="R140" s="29">
        <v>0</v>
      </c>
      <c r="S140" s="182">
        <v>1</v>
      </c>
      <c r="T140" s="426">
        <v>0</v>
      </c>
      <c r="U140" s="29">
        <v>0</v>
      </c>
      <c r="V140" s="30">
        <f t="shared" si="69"/>
        <v>1</v>
      </c>
      <c r="W140" s="368"/>
      <c r="X140" s="369">
        <f t="shared" si="81"/>
        <v>0</v>
      </c>
      <c r="Y140" s="370">
        <f t="shared" si="82"/>
        <v>0</v>
      </c>
      <c r="Z140" s="29">
        <f t="shared" si="65"/>
        <v>0</v>
      </c>
      <c r="AA140" s="370">
        <f t="shared" si="83"/>
        <v>0</v>
      </c>
      <c r="AB140" s="29">
        <f t="shared" si="66"/>
        <v>0</v>
      </c>
      <c r="AC140" s="370">
        <f t="shared" si="84"/>
        <v>0</v>
      </c>
      <c r="AD140" s="29">
        <f t="shared" si="67"/>
        <v>0</v>
      </c>
      <c r="AE140" s="370">
        <f t="shared" si="85"/>
        <v>0</v>
      </c>
      <c r="AF140" s="29">
        <f t="shared" si="68"/>
        <v>1</v>
      </c>
      <c r="AG140" s="370">
        <f t="shared" si="86"/>
        <v>2.1276595744680851E-2</v>
      </c>
      <c r="AH140" s="426">
        <f t="shared" si="64"/>
        <v>0</v>
      </c>
      <c r="AI140" s="427">
        <f t="shared" si="88"/>
        <v>0</v>
      </c>
      <c r="AJ140" s="29">
        <f t="shared" si="80"/>
        <v>0</v>
      </c>
      <c r="AK140" s="370">
        <f t="shared" si="87"/>
        <v>0</v>
      </c>
      <c r="AL140" s="371">
        <f t="shared" si="76"/>
        <v>1.0212765957446808</v>
      </c>
    </row>
    <row r="141" spans="1:38" s="139" customFormat="1" x14ac:dyDescent="0.25">
      <c r="A141" s="648"/>
      <c r="B141" s="709"/>
      <c r="C141" s="708"/>
      <c r="D141" s="652"/>
      <c r="E141" s="192" t="s">
        <v>35</v>
      </c>
      <c r="F141" s="175">
        <v>2</v>
      </c>
      <c r="G141" s="175">
        <v>0</v>
      </c>
      <c r="H141" s="175">
        <v>3</v>
      </c>
      <c r="I141" s="175">
        <v>0</v>
      </c>
      <c r="J141" s="175">
        <v>0</v>
      </c>
      <c r="K141" s="606">
        <v>1</v>
      </c>
      <c r="L141" s="178">
        <v>0</v>
      </c>
      <c r="M141" s="175">
        <f t="shared" si="79"/>
        <v>6</v>
      </c>
      <c r="N141" s="180"/>
      <c r="O141" s="174">
        <v>27</v>
      </c>
      <c r="P141" s="174">
        <v>31</v>
      </c>
      <c r="Q141" s="174">
        <v>72</v>
      </c>
      <c r="R141" s="174">
        <v>31</v>
      </c>
      <c r="S141" s="174">
        <v>21</v>
      </c>
      <c r="T141" s="613">
        <v>61</v>
      </c>
      <c r="U141" s="174">
        <v>41</v>
      </c>
      <c r="V141" s="25">
        <f t="shared" si="69"/>
        <v>284</v>
      </c>
      <c r="W141" s="222"/>
      <c r="X141" s="225">
        <f t="shared" si="81"/>
        <v>29</v>
      </c>
      <c r="Y141" s="198">
        <f t="shared" si="82"/>
        <v>0.43283582089552236</v>
      </c>
      <c r="Z141" s="22">
        <f t="shared" si="65"/>
        <v>31</v>
      </c>
      <c r="AA141" s="198">
        <f t="shared" si="83"/>
        <v>0.43661971830985913</v>
      </c>
      <c r="AB141" s="22">
        <f t="shared" si="66"/>
        <v>75</v>
      </c>
      <c r="AC141" s="198">
        <f t="shared" si="84"/>
        <v>0.50335570469798663</v>
      </c>
      <c r="AD141" s="22">
        <f t="shared" si="67"/>
        <v>31</v>
      </c>
      <c r="AE141" s="198">
        <f t="shared" si="85"/>
        <v>0.54385964912280704</v>
      </c>
      <c r="AF141" s="22">
        <f t="shared" si="68"/>
        <v>21</v>
      </c>
      <c r="AG141" s="198">
        <f t="shared" si="86"/>
        <v>0.44680851063829785</v>
      </c>
      <c r="AH141" s="426">
        <f t="shared" si="64"/>
        <v>62</v>
      </c>
      <c r="AI141" s="427">
        <f t="shared" si="88"/>
        <v>0.5636363636363636</v>
      </c>
      <c r="AJ141" s="22">
        <f t="shared" si="80"/>
        <v>41</v>
      </c>
      <c r="AK141" s="198">
        <f t="shared" si="87"/>
        <v>0.7192982456140351</v>
      </c>
      <c r="AL141" s="226">
        <f t="shared" si="76"/>
        <v>292.92711576730085</v>
      </c>
    </row>
    <row r="142" spans="1:38" s="139" customFormat="1" x14ac:dyDescent="0.25">
      <c r="A142" s="648"/>
      <c r="B142" s="709"/>
      <c r="C142" s="708"/>
      <c r="D142" s="652"/>
      <c r="E142" s="192" t="s">
        <v>37</v>
      </c>
      <c r="F142" s="175">
        <v>0</v>
      </c>
      <c r="G142" s="175">
        <v>0</v>
      </c>
      <c r="H142" s="175">
        <v>1</v>
      </c>
      <c r="I142" s="175">
        <v>0</v>
      </c>
      <c r="J142" s="175">
        <v>0</v>
      </c>
      <c r="K142" s="606">
        <v>0</v>
      </c>
      <c r="L142" s="178">
        <v>0</v>
      </c>
      <c r="M142" s="175">
        <f t="shared" si="79"/>
        <v>1</v>
      </c>
      <c r="N142" s="180"/>
      <c r="O142" s="174">
        <v>9</v>
      </c>
      <c r="P142" s="174">
        <v>2</v>
      </c>
      <c r="Q142" s="174">
        <v>10</v>
      </c>
      <c r="R142" s="29">
        <v>0</v>
      </c>
      <c r="S142" s="174">
        <v>4</v>
      </c>
      <c r="T142" s="613">
        <v>4</v>
      </c>
      <c r="U142" s="174">
        <v>1</v>
      </c>
      <c r="V142" s="25">
        <f t="shared" si="69"/>
        <v>30</v>
      </c>
      <c r="W142" s="222"/>
      <c r="X142" s="225">
        <f t="shared" si="81"/>
        <v>9</v>
      </c>
      <c r="Y142" s="198">
        <f t="shared" si="82"/>
        <v>0.13432835820895522</v>
      </c>
      <c r="Z142" s="22">
        <f t="shared" si="65"/>
        <v>2</v>
      </c>
      <c r="AA142" s="198">
        <f t="shared" si="83"/>
        <v>2.8169014084507043E-2</v>
      </c>
      <c r="AB142" s="22">
        <f t="shared" si="66"/>
        <v>11</v>
      </c>
      <c r="AC142" s="198">
        <f t="shared" si="84"/>
        <v>7.3825503355704702E-2</v>
      </c>
      <c r="AD142" s="22">
        <f t="shared" si="67"/>
        <v>0</v>
      </c>
      <c r="AE142" s="198">
        <f t="shared" si="85"/>
        <v>0</v>
      </c>
      <c r="AF142" s="22">
        <f t="shared" si="68"/>
        <v>4</v>
      </c>
      <c r="AG142" s="198">
        <f t="shared" si="86"/>
        <v>8.5106382978723402E-2</v>
      </c>
      <c r="AH142" s="426">
        <f t="shared" si="64"/>
        <v>4</v>
      </c>
      <c r="AI142" s="427">
        <f t="shared" si="88"/>
        <v>3.6363636363636362E-2</v>
      </c>
      <c r="AJ142" s="22">
        <f t="shared" si="80"/>
        <v>1</v>
      </c>
      <c r="AK142" s="198">
        <f t="shared" si="87"/>
        <v>1.7543859649122806E-2</v>
      </c>
      <c r="AL142" s="226">
        <f t="shared" si="76"/>
        <v>31.357792894991526</v>
      </c>
    </row>
    <row r="143" spans="1:38" s="139" customFormat="1" x14ac:dyDescent="0.25">
      <c r="A143" s="648"/>
      <c r="B143" s="709"/>
      <c r="C143" s="708"/>
      <c r="D143" s="652"/>
      <c r="E143" s="192" t="s">
        <v>36</v>
      </c>
      <c r="F143" s="175">
        <v>1</v>
      </c>
      <c r="G143" s="175">
        <v>6</v>
      </c>
      <c r="H143" s="175">
        <v>5</v>
      </c>
      <c r="I143" s="175">
        <v>0</v>
      </c>
      <c r="J143" s="175">
        <v>0</v>
      </c>
      <c r="K143" s="606">
        <v>2</v>
      </c>
      <c r="L143" s="175">
        <v>3</v>
      </c>
      <c r="M143" s="175">
        <f t="shared" si="79"/>
        <v>17</v>
      </c>
      <c r="N143" s="180"/>
      <c r="O143" s="174">
        <v>28</v>
      </c>
      <c r="P143" s="174">
        <v>31</v>
      </c>
      <c r="Q143" s="174">
        <v>58</v>
      </c>
      <c r="R143" s="174">
        <v>25</v>
      </c>
      <c r="S143" s="174">
        <v>18</v>
      </c>
      <c r="T143" s="613">
        <v>42</v>
      </c>
      <c r="U143" s="174">
        <v>12</v>
      </c>
      <c r="V143" s="25">
        <f t="shared" si="69"/>
        <v>214</v>
      </c>
      <c r="W143" s="222"/>
      <c r="X143" s="225">
        <f t="shared" si="81"/>
        <v>29</v>
      </c>
      <c r="Y143" s="198">
        <f t="shared" si="82"/>
        <v>0.43283582089552236</v>
      </c>
      <c r="Z143" s="22">
        <f t="shared" si="65"/>
        <v>37</v>
      </c>
      <c r="AA143" s="198">
        <f t="shared" si="83"/>
        <v>0.52112676056338025</v>
      </c>
      <c r="AB143" s="22">
        <f t="shared" si="66"/>
        <v>63</v>
      </c>
      <c r="AC143" s="198">
        <f t="shared" si="84"/>
        <v>0.42281879194630873</v>
      </c>
      <c r="AD143" s="22">
        <f t="shared" si="67"/>
        <v>25</v>
      </c>
      <c r="AE143" s="198">
        <f t="shared" si="85"/>
        <v>0.43859649122807015</v>
      </c>
      <c r="AF143" s="22">
        <f t="shared" si="68"/>
        <v>18</v>
      </c>
      <c r="AG143" s="198">
        <f t="shared" si="86"/>
        <v>0.38297872340425532</v>
      </c>
      <c r="AH143" s="426">
        <f t="shared" si="64"/>
        <v>44</v>
      </c>
      <c r="AI143" s="427">
        <f t="shared" si="88"/>
        <v>0.4</v>
      </c>
      <c r="AJ143" s="22">
        <f t="shared" si="80"/>
        <v>15</v>
      </c>
      <c r="AK143" s="198">
        <f t="shared" si="87"/>
        <v>0.26315789473684209</v>
      </c>
      <c r="AL143" s="226">
        <f t="shared" si="76"/>
        <v>233.59835658803752</v>
      </c>
    </row>
    <row r="144" spans="1:38" s="139" customFormat="1" x14ac:dyDescent="0.25">
      <c r="A144" s="648"/>
      <c r="B144" s="709"/>
      <c r="C144" s="708"/>
      <c r="D144" s="652" t="s">
        <v>78</v>
      </c>
      <c r="E144" s="192" t="s">
        <v>38</v>
      </c>
      <c r="F144" s="175">
        <v>0</v>
      </c>
      <c r="G144" s="175">
        <v>0</v>
      </c>
      <c r="H144" s="175">
        <v>0</v>
      </c>
      <c r="I144" s="175">
        <v>0</v>
      </c>
      <c r="J144" s="175">
        <v>0</v>
      </c>
      <c r="K144" s="606">
        <v>0</v>
      </c>
      <c r="L144" s="178">
        <v>0</v>
      </c>
      <c r="M144" s="175">
        <f t="shared" si="79"/>
        <v>0</v>
      </c>
      <c r="N144" s="180"/>
      <c r="O144" s="178">
        <v>0</v>
      </c>
      <c r="P144" s="178">
        <v>0</v>
      </c>
      <c r="Q144" s="174">
        <v>2</v>
      </c>
      <c r="R144" s="29">
        <v>0</v>
      </c>
      <c r="S144" s="182">
        <v>0</v>
      </c>
      <c r="T144" s="613">
        <v>1</v>
      </c>
      <c r="U144" s="182">
        <v>0</v>
      </c>
      <c r="V144" s="25">
        <f t="shared" si="69"/>
        <v>3</v>
      </c>
      <c r="W144" s="222"/>
      <c r="X144" s="225">
        <f t="shared" si="81"/>
        <v>0</v>
      </c>
      <c r="Y144" s="198">
        <f t="shared" si="82"/>
        <v>0</v>
      </c>
      <c r="Z144" s="22">
        <f t="shared" si="65"/>
        <v>0</v>
      </c>
      <c r="AA144" s="198">
        <f t="shared" si="83"/>
        <v>0</v>
      </c>
      <c r="AB144" s="22">
        <f t="shared" si="66"/>
        <v>2</v>
      </c>
      <c r="AC144" s="198">
        <f t="shared" si="84"/>
        <v>1.3422818791946308E-2</v>
      </c>
      <c r="AD144" s="22">
        <f t="shared" si="67"/>
        <v>0</v>
      </c>
      <c r="AE144" s="198">
        <f t="shared" si="85"/>
        <v>0</v>
      </c>
      <c r="AF144" s="22">
        <f t="shared" si="68"/>
        <v>0</v>
      </c>
      <c r="AG144" s="198">
        <f t="shared" si="86"/>
        <v>0</v>
      </c>
      <c r="AH144" s="426">
        <f t="shared" si="64"/>
        <v>1</v>
      </c>
      <c r="AI144" s="427">
        <f t="shared" si="88"/>
        <v>9.0909090909090905E-3</v>
      </c>
      <c r="AJ144" s="22">
        <f t="shared" si="80"/>
        <v>0</v>
      </c>
      <c r="AK144" s="198">
        <f t="shared" si="87"/>
        <v>0</v>
      </c>
      <c r="AL144" s="226">
        <f t="shared" si="76"/>
        <v>3.0225137278828558</v>
      </c>
    </row>
    <row r="145" spans="1:38" s="139" customFormat="1" x14ac:dyDescent="0.25">
      <c r="A145" s="648"/>
      <c r="B145" s="709"/>
      <c r="C145" s="708"/>
      <c r="D145" s="652"/>
      <c r="E145" s="192" t="s">
        <v>50</v>
      </c>
      <c r="F145" s="175">
        <v>0</v>
      </c>
      <c r="G145" s="175">
        <v>0</v>
      </c>
      <c r="H145" s="178">
        <v>0</v>
      </c>
      <c r="I145" s="175">
        <v>0</v>
      </c>
      <c r="J145" s="175">
        <v>0</v>
      </c>
      <c r="K145" s="606">
        <v>0</v>
      </c>
      <c r="L145" s="178">
        <v>0</v>
      </c>
      <c r="M145" s="175">
        <f t="shared" si="79"/>
        <v>0</v>
      </c>
      <c r="N145" s="180"/>
      <c r="O145" s="178">
        <v>0</v>
      </c>
      <c r="P145" s="174">
        <v>1</v>
      </c>
      <c r="Q145" s="178">
        <v>0</v>
      </c>
      <c r="R145" s="178">
        <v>0</v>
      </c>
      <c r="S145" s="174">
        <v>1</v>
      </c>
      <c r="T145" s="606">
        <v>0</v>
      </c>
      <c r="U145" s="178">
        <v>0</v>
      </c>
      <c r="V145" s="25">
        <f t="shared" si="69"/>
        <v>2</v>
      </c>
      <c r="W145" s="222"/>
      <c r="X145" s="225">
        <f t="shared" si="81"/>
        <v>0</v>
      </c>
      <c r="Y145" s="198">
        <f t="shared" si="82"/>
        <v>0</v>
      </c>
      <c r="Z145" s="22">
        <f t="shared" si="65"/>
        <v>1</v>
      </c>
      <c r="AA145" s="198">
        <f t="shared" si="83"/>
        <v>1.4084507042253521E-2</v>
      </c>
      <c r="AB145" s="22">
        <f t="shared" si="66"/>
        <v>0</v>
      </c>
      <c r="AC145" s="198">
        <f t="shared" si="84"/>
        <v>0</v>
      </c>
      <c r="AD145" s="22">
        <f t="shared" si="67"/>
        <v>0</v>
      </c>
      <c r="AE145" s="198">
        <f t="shared" si="85"/>
        <v>0</v>
      </c>
      <c r="AF145" s="22">
        <f t="shared" si="68"/>
        <v>1</v>
      </c>
      <c r="AG145" s="198">
        <f t="shared" si="86"/>
        <v>2.1276595744680851E-2</v>
      </c>
      <c r="AH145" s="426">
        <f t="shared" si="64"/>
        <v>0</v>
      </c>
      <c r="AI145" s="427">
        <f t="shared" si="88"/>
        <v>0</v>
      </c>
      <c r="AJ145" s="22">
        <f t="shared" si="80"/>
        <v>0</v>
      </c>
      <c r="AK145" s="198">
        <f t="shared" si="87"/>
        <v>0</v>
      </c>
      <c r="AL145" s="226">
        <f t="shared" si="76"/>
        <v>2.0353611027869345</v>
      </c>
    </row>
    <row r="146" spans="1:38" s="139" customFormat="1" x14ac:dyDescent="0.25">
      <c r="A146" s="648"/>
      <c r="B146" s="709"/>
      <c r="C146" s="708"/>
      <c r="D146" s="652"/>
      <c r="E146" s="192" t="s">
        <v>35</v>
      </c>
      <c r="F146" s="175">
        <v>3</v>
      </c>
      <c r="G146" s="175">
        <v>0</v>
      </c>
      <c r="H146" s="175">
        <v>3</v>
      </c>
      <c r="I146" s="175">
        <v>0</v>
      </c>
      <c r="J146" s="175">
        <v>0</v>
      </c>
      <c r="K146" s="606">
        <v>1</v>
      </c>
      <c r="L146" s="175">
        <v>1</v>
      </c>
      <c r="M146" s="175">
        <f t="shared" si="79"/>
        <v>8</v>
      </c>
      <c r="N146" s="180"/>
      <c r="O146" s="174">
        <v>26</v>
      </c>
      <c r="P146" s="174">
        <v>32</v>
      </c>
      <c r="Q146" s="174">
        <v>71</v>
      </c>
      <c r="R146" s="174">
        <v>29</v>
      </c>
      <c r="S146" s="174">
        <v>23</v>
      </c>
      <c r="T146" s="613">
        <v>62</v>
      </c>
      <c r="U146" s="174">
        <v>38</v>
      </c>
      <c r="V146" s="25">
        <f t="shared" si="69"/>
        <v>281</v>
      </c>
      <c r="W146" s="222"/>
      <c r="X146" s="225">
        <f t="shared" si="81"/>
        <v>29</v>
      </c>
      <c r="Y146" s="198">
        <f t="shared" si="82"/>
        <v>0.43283582089552236</v>
      </c>
      <c r="Z146" s="22">
        <f t="shared" si="65"/>
        <v>32</v>
      </c>
      <c r="AA146" s="198">
        <f t="shared" si="83"/>
        <v>0.45070422535211269</v>
      </c>
      <c r="AB146" s="22">
        <f t="shared" si="66"/>
        <v>74</v>
      </c>
      <c r="AC146" s="198">
        <f t="shared" si="84"/>
        <v>0.49664429530201343</v>
      </c>
      <c r="AD146" s="22">
        <f t="shared" si="67"/>
        <v>29</v>
      </c>
      <c r="AE146" s="198">
        <f t="shared" si="85"/>
        <v>0.50877192982456143</v>
      </c>
      <c r="AF146" s="22">
        <f t="shared" si="68"/>
        <v>23</v>
      </c>
      <c r="AG146" s="198">
        <f t="shared" si="86"/>
        <v>0.48936170212765956</v>
      </c>
      <c r="AH146" s="426">
        <f t="shared" si="64"/>
        <v>63</v>
      </c>
      <c r="AI146" s="427">
        <f t="shared" si="88"/>
        <v>0.57272727272727275</v>
      </c>
      <c r="AJ146" s="22">
        <f t="shared" si="80"/>
        <v>39</v>
      </c>
      <c r="AK146" s="198">
        <f t="shared" si="87"/>
        <v>0.68421052631578949</v>
      </c>
      <c r="AL146" s="226">
        <f t="shared" si="76"/>
        <v>291.95104524622911</v>
      </c>
    </row>
    <row r="147" spans="1:38" s="139" customFormat="1" x14ac:dyDescent="0.25">
      <c r="A147" s="648"/>
      <c r="B147" s="709"/>
      <c r="C147" s="708"/>
      <c r="D147" s="652"/>
      <c r="E147" s="192" t="s">
        <v>37</v>
      </c>
      <c r="F147" s="175">
        <v>0</v>
      </c>
      <c r="G147" s="175">
        <v>0</v>
      </c>
      <c r="H147" s="175">
        <v>1</v>
      </c>
      <c r="I147" s="175">
        <v>0</v>
      </c>
      <c r="J147" s="175">
        <v>0</v>
      </c>
      <c r="K147" s="606">
        <v>0</v>
      </c>
      <c r="L147" s="175">
        <v>1</v>
      </c>
      <c r="M147" s="175">
        <f t="shared" si="79"/>
        <v>2</v>
      </c>
      <c r="N147" s="180"/>
      <c r="O147" s="174">
        <v>7</v>
      </c>
      <c r="P147" s="174">
        <v>2</v>
      </c>
      <c r="Q147" s="174">
        <v>9</v>
      </c>
      <c r="R147" s="174">
        <v>1</v>
      </c>
      <c r="S147" s="174">
        <v>5</v>
      </c>
      <c r="T147" s="613">
        <v>4</v>
      </c>
      <c r="U147" s="174">
        <v>2</v>
      </c>
      <c r="V147" s="25">
        <f t="shared" si="69"/>
        <v>30</v>
      </c>
      <c r="W147" s="222"/>
      <c r="X147" s="225">
        <f t="shared" si="81"/>
        <v>7</v>
      </c>
      <c r="Y147" s="198">
        <f t="shared" si="82"/>
        <v>0.1044776119402985</v>
      </c>
      <c r="Z147" s="22">
        <f t="shared" si="65"/>
        <v>2</v>
      </c>
      <c r="AA147" s="198">
        <f t="shared" si="83"/>
        <v>2.8169014084507043E-2</v>
      </c>
      <c r="AB147" s="22">
        <f t="shared" si="66"/>
        <v>10</v>
      </c>
      <c r="AC147" s="198">
        <f t="shared" si="84"/>
        <v>6.7114093959731544E-2</v>
      </c>
      <c r="AD147" s="22">
        <f t="shared" si="67"/>
        <v>1</v>
      </c>
      <c r="AE147" s="198">
        <f t="shared" si="85"/>
        <v>1.7543859649122806E-2</v>
      </c>
      <c r="AF147" s="22">
        <f t="shared" si="68"/>
        <v>5</v>
      </c>
      <c r="AG147" s="198">
        <f t="shared" si="86"/>
        <v>0.10638297872340426</v>
      </c>
      <c r="AH147" s="426">
        <f t="shared" si="64"/>
        <v>4</v>
      </c>
      <c r="AI147" s="427">
        <f t="shared" si="88"/>
        <v>3.6363636363636362E-2</v>
      </c>
      <c r="AJ147" s="22">
        <f t="shared" si="80"/>
        <v>3</v>
      </c>
      <c r="AK147" s="198">
        <f t="shared" si="87"/>
        <v>5.2631578947368418E-2</v>
      </c>
      <c r="AL147" s="226">
        <f t="shared" si="76"/>
        <v>32.360051194720697</v>
      </c>
    </row>
    <row r="148" spans="1:38" s="139" customFormat="1" x14ac:dyDescent="0.25">
      <c r="A148" s="648"/>
      <c r="B148" s="709"/>
      <c r="C148" s="708"/>
      <c r="D148" s="652"/>
      <c r="E148" s="192" t="s">
        <v>36</v>
      </c>
      <c r="F148" s="175">
        <v>0</v>
      </c>
      <c r="G148" s="175">
        <v>6</v>
      </c>
      <c r="H148" s="175">
        <v>5</v>
      </c>
      <c r="I148" s="175">
        <v>0</v>
      </c>
      <c r="J148" s="175">
        <v>0</v>
      </c>
      <c r="K148" s="606">
        <v>2</v>
      </c>
      <c r="L148" s="175">
        <v>1</v>
      </c>
      <c r="M148" s="175">
        <f t="shared" si="79"/>
        <v>14</v>
      </c>
      <c r="N148" s="180"/>
      <c r="O148" s="174">
        <v>31</v>
      </c>
      <c r="P148" s="174">
        <v>30</v>
      </c>
      <c r="Q148" s="174">
        <v>58</v>
      </c>
      <c r="R148" s="174">
        <v>27</v>
      </c>
      <c r="S148" s="174">
        <v>15</v>
      </c>
      <c r="T148" s="613">
        <v>40</v>
      </c>
      <c r="U148" s="174">
        <v>14</v>
      </c>
      <c r="V148" s="25">
        <f t="shared" si="69"/>
        <v>215</v>
      </c>
      <c r="W148" s="222"/>
      <c r="X148" s="225">
        <f t="shared" si="81"/>
        <v>31</v>
      </c>
      <c r="Y148" s="198">
        <f t="shared" si="82"/>
        <v>0.46268656716417911</v>
      </c>
      <c r="Z148" s="22">
        <f t="shared" si="65"/>
        <v>36</v>
      </c>
      <c r="AA148" s="198">
        <f t="shared" si="83"/>
        <v>0.50704225352112675</v>
      </c>
      <c r="AB148" s="22">
        <f t="shared" si="66"/>
        <v>63</v>
      </c>
      <c r="AC148" s="198">
        <f t="shared" si="84"/>
        <v>0.42281879194630873</v>
      </c>
      <c r="AD148" s="22">
        <f t="shared" si="67"/>
        <v>27</v>
      </c>
      <c r="AE148" s="198">
        <f t="shared" si="85"/>
        <v>0.47368421052631576</v>
      </c>
      <c r="AF148" s="22">
        <f t="shared" si="68"/>
        <v>15</v>
      </c>
      <c r="AG148" s="198">
        <f t="shared" si="86"/>
        <v>0.31914893617021278</v>
      </c>
      <c r="AH148" s="426">
        <f t="shared" si="64"/>
        <v>42</v>
      </c>
      <c r="AI148" s="427">
        <f t="shared" si="88"/>
        <v>0.38181818181818183</v>
      </c>
      <c r="AJ148" s="22">
        <f t="shared" si="80"/>
        <v>15</v>
      </c>
      <c r="AK148" s="198">
        <f t="shared" si="87"/>
        <v>0.26315789473684209</v>
      </c>
      <c r="AL148" s="226">
        <f t="shared" si="76"/>
        <v>231.56719894114633</v>
      </c>
    </row>
    <row r="149" spans="1:38" s="139" customFormat="1" x14ac:dyDescent="0.25">
      <c r="A149" s="648"/>
      <c r="B149" s="709"/>
      <c r="C149" s="708"/>
      <c r="D149" s="652" t="s">
        <v>79</v>
      </c>
      <c r="E149" s="192" t="s">
        <v>38</v>
      </c>
      <c r="F149" s="175">
        <v>0</v>
      </c>
      <c r="G149" s="175">
        <v>0</v>
      </c>
      <c r="H149" s="175">
        <v>0</v>
      </c>
      <c r="I149" s="175">
        <v>0</v>
      </c>
      <c r="J149" s="175">
        <v>0</v>
      </c>
      <c r="K149" s="606">
        <v>0</v>
      </c>
      <c r="L149" s="178">
        <v>0</v>
      </c>
      <c r="M149" s="175">
        <f t="shared" si="79"/>
        <v>0</v>
      </c>
      <c r="N149" s="180"/>
      <c r="O149" s="178">
        <v>0</v>
      </c>
      <c r="P149" s="174">
        <v>1</v>
      </c>
      <c r="Q149" s="174">
        <v>2</v>
      </c>
      <c r="R149" s="182">
        <v>0</v>
      </c>
      <c r="S149" s="182">
        <v>0</v>
      </c>
      <c r="T149" s="613">
        <v>0</v>
      </c>
      <c r="U149" s="182">
        <v>0</v>
      </c>
      <c r="V149" s="25">
        <f t="shared" si="69"/>
        <v>3</v>
      </c>
      <c r="W149" s="222"/>
      <c r="X149" s="225">
        <f t="shared" si="81"/>
        <v>0</v>
      </c>
      <c r="Y149" s="198">
        <f t="shared" si="82"/>
        <v>0</v>
      </c>
      <c r="Z149" s="22">
        <f t="shared" si="65"/>
        <v>1</v>
      </c>
      <c r="AA149" s="198">
        <f t="shared" si="83"/>
        <v>1.4084507042253521E-2</v>
      </c>
      <c r="AB149" s="22">
        <f t="shared" si="66"/>
        <v>2</v>
      </c>
      <c r="AC149" s="198">
        <f t="shared" si="84"/>
        <v>1.3422818791946308E-2</v>
      </c>
      <c r="AD149" s="22">
        <f t="shared" si="67"/>
        <v>0</v>
      </c>
      <c r="AE149" s="198">
        <f t="shared" si="85"/>
        <v>0</v>
      </c>
      <c r="AF149" s="22">
        <f t="shared" si="68"/>
        <v>0</v>
      </c>
      <c r="AG149" s="198">
        <f t="shared" si="86"/>
        <v>0</v>
      </c>
      <c r="AH149" s="426">
        <f t="shared" si="64"/>
        <v>0</v>
      </c>
      <c r="AI149" s="427">
        <f t="shared" si="88"/>
        <v>0</v>
      </c>
      <c r="AJ149" s="22">
        <f t="shared" si="80"/>
        <v>0</v>
      </c>
      <c r="AK149" s="198">
        <f t="shared" si="87"/>
        <v>0</v>
      </c>
      <c r="AL149" s="226">
        <f t="shared" si="76"/>
        <v>3.0275073258342</v>
      </c>
    </row>
    <row r="150" spans="1:38" s="139" customFormat="1" x14ac:dyDescent="0.25">
      <c r="A150" s="648"/>
      <c r="B150" s="709"/>
      <c r="C150" s="708"/>
      <c r="D150" s="652"/>
      <c r="E150" s="192" t="s">
        <v>50</v>
      </c>
      <c r="F150" s="175">
        <v>0</v>
      </c>
      <c r="G150" s="175">
        <v>0</v>
      </c>
      <c r="H150" s="175">
        <v>0</v>
      </c>
      <c r="I150" s="175">
        <v>0</v>
      </c>
      <c r="J150" s="175">
        <v>0</v>
      </c>
      <c r="K150" s="606">
        <v>0</v>
      </c>
      <c r="L150" s="178">
        <v>0</v>
      </c>
      <c r="M150" s="175">
        <f t="shared" si="79"/>
        <v>0</v>
      </c>
      <c r="N150" s="180"/>
      <c r="O150" s="178">
        <v>0</v>
      </c>
      <c r="P150" s="178">
        <v>0</v>
      </c>
      <c r="Q150" s="178">
        <v>0</v>
      </c>
      <c r="R150" s="178">
        <v>0</v>
      </c>
      <c r="S150" s="174">
        <v>1</v>
      </c>
      <c r="T150" s="606">
        <v>0</v>
      </c>
      <c r="U150" s="178">
        <v>0</v>
      </c>
      <c r="V150" s="25">
        <f t="shared" si="69"/>
        <v>1</v>
      </c>
      <c r="W150" s="222"/>
      <c r="X150" s="225">
        <f t="shared" si="81"/>
        <v>0</v>
      </c>
      <c r="Y150" s="198">
        <f t="shared" si="82"/>
        <v>0</v>
      </c>
      <c r="Z150" s="22">
        <f t="shared" si="65"/>
        <v>0</v>
      </c>
      <c r="AA150" s="198">
        <f t="shared" si="83"/>
        <v>0</v>
      </c>
      <c r="AB150" s="22">
        <f t="shared" si="66"/>
        <v>0</v>
      </c>
      <c r="AC150" s="198">
        <f t="shared" si="84"/>
        <v>0</v>
      </c>
      <c r="AD150" s="22">
        <f t="shared" si="67"/>
        <v>0</v>
      </c>
      <c r="AE150" s="198">
        <f t="shared" si="85"/>
        <v>0</v>
      </c>
      <c r="AF150" s="22">
        <f t="shared" si="68"/>
        <v>1</v>
      </c>
      <c r="AG150" s="198">
        <f t="shared" si="86"/>
        <v>2.1276595744680851E-2</v>
      </c>
      <c r="AH150" s="426">
        <f t="shared" si="64"/>
        <v>0</v>
      </c>
      <c r="AI150" s="427">
        <f t="shared" si="88"/>
        <v>0</v>
      </c>
      <c r="AJ150" s="22">
        <f t="shared" si="80"/>
        <v>0</v>
      </c>
      <c r="AK150" s="198">
        <f t="shared" si="87"/>
        <v>0</v>
      </c>
      <c r="AL150" s="226">
        <f t="shared" si="76"/>
        <v>1.0212765957446808</v>
      </c>
    </row>
    <row r="151" spans="1:38" s="139" customFormat="1" x14ac:dyDescent="0.25">
      <c r="A151" s="648"/>
      <c r="B151" s="709"/>
      <c r="C151" s="708"/>
      <c r="D151" s="652"/>
      <c r="E151" s="192" t="s">
        <v>35</v>
      </c>
      <c r="F151" s="175">
        <v>3</v>
      </c>
      <c r="G151" s="175">
        <v>1</v>
      </c>
      <c r="H151" s="175">
        <v>3</v>
      </c>
      <c r="I151" s="175">
        <v>0</v>
      </c>
      <c r="J151" s="175">
        <v>0</v>
      </c>
      <c r="K151" s="606">
        <v>1</v>
      </c>
      <c r="L151" s="175">
        <v>1</v>
      </c>
      <c r="M151" s="175">
        <f t="shared" si="79"/>
        <v>9</v>
      </c>
      <c r="N151" s="180"/>
      <c r="O151" s="174">
        <v>27</v>
      </c>
      <c r="P151" s="174">
        <v>28</v>
      </c>
      <c r="Q151" s="174">
        <v>58</v>
      </c>
      <c r="R151" s="174">
        <v>27</v>
      </c>
      <c r="S151" s="174">
        <v>19</v>
      </c>
      <c r="T151" s="613">
        <v>53</v>
      </c>
      <c r="U151" s="174">
        <v>37</v>
      </c>
      <c r="V151" s="25">
        <f t="shared" si="69"/>
        <v>249</v>
      </c>
      <c r="W151" s="222"/>
      <c r="X151" s="225">
        <f t="shared" si="81"/>
        <v>30</v>
      </c>
      <c r="Y151" s="198">
        <f t="shared" si="82"/>
        <v>0.44776119402985076</v>
      </c>
      <c r="Z151" s="22">
        <f t="shared" si="65"/>
        <v>29</v>
      </c>
      <c r="AA151" s="198">
        <f t="shared" si="83"/>
        <v>0.40845070422535212</v>
      </c>
      <c r="AB151" s="22">
        <f t="shared" si="66"/>
        <v>61</v>
      </c>
      <c r="AC151" s="198">
        <f t="shared" si="84"/>
        <v>0.40939597315436244</v>
      </c>
      <c r="AD151" s="22">
        <f t="shared" si="67"/>
        <v>27</v>
      </c>
      <c r="AE151" s="198">
        <f t="shared" si="85"/>
        <v>0.47368421052631576</v>
      </c>
      <c r="AF151" s="22">
        <f t="shared" si="68"/>
        <v>19</v>
      </c>
      <c r="AG151" s="198">
        <f t="shared" si="86"/>
        <v>0.40425531914893614</v>
      </c>
      <c r="AH151" s="426">
        <f t="shared" si="64"/>
        <v>54</v>
      </c>
      <c r="AI151" s="427">
        <f t="shared" si="88"/>
        <v>0.49090909090909091</v>
      </c>
      <c r="AJ151" s="22">
        <f t="shared" si="80"/>
        <v>38</v>
      </c>
      <c r="AK151" s="198">
        <f t="shared" si="87"/>
        <v>0.66666666666666663</v>
      </c>
      <c r="AL151" s="226">
        <f t="shared" si="76"/>
        <v>260.63445649199389</v>
      </c>
    </row>
    <row r="152" spans="1:38" s="139" customFormat="1" x14ac:dyDescent="0.25">
      <c r="A152" s="648"/>
      <c r="B152" s="709"/>
      <c r="C152" s="708"/>
      <c r="D152" s="652"/>
      <c r="E152" s="192" t="s">
        <v>37</v>
      </c>
      <c r="F152" s="175">
        <v>0</v>
      </c>
      <c r="G152" s="175">
        <v>1</v>
      </c>
      <c r="H152" s="175">
        <v>1</v>
      </c>
      <c r="I152" s="175">
        <v>0</v>
      </c>
      <c r="J152" s="175">
        <v>0</v>
      </c>
      <c r="K152" s="606">
        <v>0</v>
      </c>
      <c r="L152" s="178">
        <v>0</v>
      </c>
      <c r="M152" s="175">
        <f t="shared" si="79"/>
        <v>2</v>
      </c>
      <c r="N152" s="180"/>
      <c r="O152" s="174">
        <v>10</v>
      </c>
      <c r="P152" s="174">
        <v>9</v>
      </c>
      <c r="Q152" s="174">
        <v>15</v>
      </c>
      <c r="R152" s="174">
        <v>3</v>
      </c>
      <c r="S152" s="174">
        <v>5</v>
      </c>
      <c r="T152" s="613">
        <v>7</v>
      </c>
      <c r="U152" s="174">
        <v>3</v>
      </c>
      <c r="V152" s="25">
        <f t="shared" si="69"/>
        <v>52</v>
      </c>
      <c r="W152" s="222"/>
      <c r="X152" s="225">
        <f t="shared" si="81"/>
        <v>10</v>
      </c>
      <c r="Y152" s="198">
        <f t="shared" si="82"/>
        <v>0.14925373134328357</v>
      </c>
      <c r="Z152" s="22">
        <f t="shared" si="65"/>
        <v>10</v>
      </c>
      <c r="AA152" s="198">
        <f t="shared" si="83"/>
        <v>0.14084507042253522</v>
      </c>
      <c r="AB152" s="22">
        <f t="shared" si="66"/>
        <v>16</v>
      </c>
      <c r="AC152" s="198">
        <f t="shared" si="84"/>
        <v>0.10738255033557047</v>
      </c>
      <c r="AD152" s="22">
        <f t="shared" si="67"/>
        <v>3</v>
      </c>
      <c r="AE152" s="198">
        <f t="shared" si="85"/>
        <v>5.2631578947368418E-2</v>
      </c>
      <c r="AF152" s="22">
        <f t="shared" si="68"/>
        <v>5</v>
      </c>
      <c r="AG152" s="198">
        <f t="shared" si="86"/>
        <v>0.10638297872340426</v>
      </c>
      <c r="AH152" s="426">
        <f t="shared" si="64"/>
        <v>7</v>
      </c>
      <c r="AI152" s="427">
        <f t="shared" si="88"/>
        <v>6.363636363636363E-2</v>
      </c>
      <c r="AJ152" s="22">
        <f t="shared" si="80"/>
        <v>3</v>
      </c>
      <c r="AK152" s="198">
        <f t="shared" si="87"/>
        <v>5.2631578947368418E-2</v>
      </c>
      <c r="AL152" s="226">
        <f t="shared" si="76"/>
        <v>54.620132273408529</v>
      </c>
    </row>
    <row r="153" spans="1:38" s="139" customFormat="1" x14ac:dyDescent="0.25">
      <c r="A153" s="648"/>
      <c r="B153" s="709"/>
      <c r="C153" s="708"/>
      <c r="D153" s="652"/>
      <c r="E153" s="192" t="s">
        <v>36</v>
      </c>
      <c r="F153" s="175">
        <v>0</v>
      </c>
      <c r="G153" s="175">
        <v>4</v>
      </c>
      <c r="H153" s="175">
        <v>5</v>
      </c>
      <c r="I153" s="175">
        <v>0</v>
      </c>
      <c r="J153" s="175">
        <v>0</v>
      </c>
      <c r="K153" s="606">
        <v>2</v>
      </c>
      <c r="L153" s="175">
        <v>2</v>
      </c>
      <c r="M153" s="175">
        <f t="shared" si="79"/>
        <v>13</v>
      </c>
      <c r="N153" s="180"/>
      <c r="O153" s="174">
        <v>27</v>
      </c>
      <c r="P153" s="174">
        <v>27</v>
      </c>
      <c r="Q153" s="174">
        <v>65</v>
      </c>
      <c r="R153" s="174">
        <v>27</v>
      </c>
      <c r="S153" s="174">
        <v>19</v>
      </c>
      <c r="T153" s="613">
        <v>47</v>
      </c>
      <c r="U153" s="174">
        <v>14</v>
      </c>
      <c r="V153" s="25">
        <f t="shared" si="69"/>
        <v>226</v>
      </c>
      <c r="W153" s="222"/>
      <c r="X153" s="225">
        <f t="shared" si="81"/>
        <v>27</v>
      </c>
      <c r="Y153" s="198">
        <f t="shared" si="82"/>
        <v>0.40298507462686567</v>
      </c>
      <c r="Z153" s="22">
        <f t="shared" si="65"/>
        <v>31</v>
      </c>
      <c r="AA153" s="198">
        <f t="shared" si="83"/>
        <v>0.43661971830985913</v>
      </c>
      <c r="AB153" s="22">
        <f t="shared" si="66"/>
        <v>70</v>
      </c>
      <c r="AC153" s="198">
        <f t="shared" si="84"/>
        <v>0.46979865771812079</v>
      </c>
      <c r="AD153" s="22">
        <f t="shared" si="67"/>
        <v>27</v>
      </c>
      <c r="AE153" s="198">
        <f t="shared" si="85"/>
        <v>0.47368421052631576</v>
      </c>
      <c r="AF153" s="22">
        <f t="shared" si="68"/>
        <v>19</v>
      </c>
      <c r="AG153" s="198">
        <f t="shared" si="86"/>
        <v>0.40425531914893614</v>
      </c>
      <c r="AH153" s="426">
        <f t="shared" si="64"/>
        <v>49</v>
      </c>
      <c r="AI153" s="427">
        <f t="shared" si="88"/>
        <v>0.44545454545454544</v>
      </c>
      <c r="AJ153" s="22">
        <f t="shared" si="80"/>
        <v>16</v>
      </c>
      <c r="AK153" s="198">
        <f t="shared" si="87"/>
        <v>0.2807017543859649</v>
      </c>
      <c r="AL153" s="226">
        <f t="shared" si="76"/>
        <v>241.63279752578464</v>
      </c>
    </row>
    <row r="154" spans="1:38" s="139" customFormat="1" x14ac:dyDescent="0.25">
      <c r="A154" s="648"/>
      <c r="B154" s="709"/>
      <c r="C154" s="708"/>
      <c r="D154" s="652" t="s">
        <v>80</v>
      </c>
      <c r="E154" s="192" t="s">
        <v>38</v>
      </c>
      <c r="F154" s="175">
        <v>0</v>
      </c>
      <c r="G154" s="175">
        <v>0</v>
      </c>
      <c r="H154" s="175">
        <v>0</v>
      </c>
      <c r="I154" s="175">
        <v>0</v>
      </c>
      <c r="J154" s="175">
        <v>0</v>
      </c>
      <c r="K154" s="606">
        <v>0</v>
      </c>
      <c r="L154" s="178">
        <v>0</v>
      </c>
      <c r="M154" s="175">
        <f t="shared" si="79"/>
        <v>0</v>
      </c>
      <c r="N154" s="180"/>
      <c r="O154" s="178">
        <v>0</v>
      </c>
      <c r="P154" s="174">
        <v>1</v>
      </c>
      <c r="Q154" s="174">
        <v>2</v>
      </c>
      <c r="R154" s="174">
        <v>3</v>
      </c>
      <c r="S154" s="174">
        <v>2</v>
      </c>
      <c r="T154" s="613">
        <v>4</v>
      </c>
      <c r="U154" s="182">
        <v>0</v>
      </c>
      <c r="V154" s="25">
        <f t="shared" si="69"/>
        <v>12</v>
      </c>
      <c r="W154" s="222"/>
      <c r="X154" s="225">
        <f t="shared" si="81"/>
        <v>0</v>
      </c>
      <c r="Y154" s="198">
        <f t="shared" si="82"/>
        <v>0</v>
      </c>
      <c r="Z154" s="22">
        <f t="shared" si="65"/>
        <v>1</v>
      </c>
      <c r="AA154" s="198">
        <f t="shared" si="83"/>
        <v>1.4084507042253521E-2</v>
      </c>
      <c r="AB154" s="22">
        <f t="shared" si="66"/>
        <v>2</v>
      </c>
      <c r="AC154" s="198">
        <f t="shared" si="84"/>
        <v>1.3422818791946308E-2</v>
      </c>
      <c r="AD154" s="22">
        <f t="shared" si="67"/>
        <v>3</v>
      </c>
      <c r="AE154" s="198">
        <f t="shared" si="85"/>
        <v>5.2631578947368418E-2</v>
      </c>
      <c r="AF154" s="22">
        <f t="shared" si="68"/>
        <v>2</v>
      </c>
      <c r="AG154" s="198">
        <f t="shared" si="86"/>
        <v>4.2553191489361701E-2</v>
      </c>
      <c r="AH154" s="426">
        <f t="shared" si="64"/>
        <v>4</v>
      </c>
      <c r="AI154" s="427">
        <f t="shared" si="88"/>
        <v>3.6363636363636362E-2</v>
      </c>
      <c r="AJ154" s="22">
        <f t="shared" si="80"/>
        <v>0</v>
      </c>
      <c r="AK154" s="198">
        <f t="shared" si="87"/>
        <v>0</v>
      </c>
      <c r="AL154" s="226">
        <f t="shared" si="76"/>
        <v>12.159055732634567</v>
      </c>
    </row>
    <row r="155" spans="1:38" s="139" customFormat="1" x14ac:dyDescent="0.25">
      <c r="A155" s="648"/>
      <c r="B155" s="709"/>
      <c r="C155" s="708"/>
      <c r="D155" s="652"/>
      <c r="E155" s="192" t="s">
        <v>50</v>
      </c>
      <c r="F155" s="175">
        <v>0</v>
      </c>
      <c r="G155" s="175">
        <v>0</v>
      </c>
      <c r="H155" s="175">
        <v>0</v>
      </c>
      <c r="I155" s="175">
        <v>0</v>
      </c>
      <c r="J155" s="175">
        <v>0</v>
      </c>
      <c r="K155" s="606">
        <v>0</v>
      </c>
      <c r="L155" s="178">
        <v>0</v>
      </c>
      <c r="M155" s="175">
        <f t="shared" si="79"/>
        <v>0</v>
      </c>
      <c r="N155" s="180"/>
      <c r="O155" s="178">
        <v>0</v>
      </c>
      <c r="P155" s="174">
        <v>1</v>
      </c>
      <c r="Q155" s="174">
        <v>2</v>
      </c>
      <c r="R155" s="182">
        <v>0</v>
      </c>
      <c r="S155" s="182">
        <v>0</v>
      </c>
      <c r="T155" s="613">
        <v>0</v>
      </c>
      <c r="U155" s="182">
        <v>0</v>
      </c>
      <c r="V155" s="25">
        <f t="shared" si="69"/>
        <v>3</v>
      </c>
      <c r="W155" s="222"/>
      <c r="X155" s="225">
        <f t="shared" si="81"/>
        <v>0</v>
      </c>
      <c r="Y155" s="198">
        <f t="shared" si="82"/>
        <v>0</v>
      </c>
      <c r="Z155" s="22">
        <f t="shared" si="65"/>
        <v>1</v>
      </c>
      <c r="AA155" s="198">
        <f t="shared" si="83"/>
        <v>1.4084507042253521E-2</v>
      </c>
      <c r="AB155" s="22">
        <f t="shared" si="66"/>
        <v>2</v>
      </c>
      <c r="AC155" s="198">
        <f t="shared" si="84"/>
        <v>1.3422818791946308E-2</v>
      </c>
      <c r="AD155" s="22">
        <f t="shared" si="67"/>
        <v>0</v>
      </c>
      <c r="AE155" s="198">
        <f t="shared" si="85"/>
        <v>0</v>
      </c>
      <c r="AF155" s="22">
        <f t="shared" si="68"/>
        <v>0</v>
      </c>
      <c r="AG155" s="198">
        <f t="shared" si="86"/>
        <v>0</v>
      </c>
      <c r="AH155" s="426">
        <f t="shared" si="64"/>
        <v>0</v>
      </c>
      <c r="AI155" s="427">
        <f t="shared" si="88"/>
        <v>0</v>
      </c>
      <c r="AJ155" s="22">
        <f t="shared" si="80"/>
        <v>0</v>
      </c>
      <c r="AK155" s="198">
        <f t="shared" si="87"/>
        <v>0</v>
      </c>
      <c r="AL155" s="226">
        <f t="shared" si="76"/>
        <v>3.0275073258342</v>
      </c>
    </row>
    <row r="156" spans="1:38" s="139" customFormat="1" x14ac:dyDescent="0.25">
      <c r="A156" s="648"/>
      <c r="B156" s="709"/>
      <c r="C156" s="708"/>
      <c r="D156" s="652"/>
      <c r="E156" s="192" t="s">
        <v>35</v>
      </c>
      <c r="F156" s="175">
        <v>3</v>
      </c>
      <c r="G156" s="175">
        <v>1</v>
      </c>
      <c r="H156" s="175">
        <v>3</v>
      </c>
      <c r="I156" s="175">
        <v>0</v>
      </c>
      <c r="J156" s="175">
        <v>0</v>
      </c>
      <c r="K156" s="606">
        <v>1</v>
      </c>
      <c r="L156" s="175">
        <v>1</v>
      </c>
      <c r="M156" s="175">
        <f t="shared" si="79"/>
        <v>9</v>
      </c>
      <c r="N156" s="180"/>
      <c r="O156" s="174">
        <v>25</v>
      </c>
      <c r="P156" s="174">
        <v>21</v>
      </c>
      <c r="Q156" s="174">
        <v>57</v>
      </c>
      <c r="R156" s="174">
        <v>24</v>
      </c>
      <c r="S156" s="174">
        <v>17</v>
      </c>
      <c r="T156" s="613">
        <v>56</v>
      </c>
      <c r="U156" s="174">
        <v>39</v>
      </c>
      <c r="V156" s="25">
        <f t="shared" si="69"/>
        <v>239</v>
      </c>
      <c r="W156" s="222"/>
      <c r="X156" s="225">
        <f t="shared" si="81"/>
        <v>28</v>
      </c>
      <c r="Y156" s="198">
        <f t="shared" si="82"/>
        <v>0.41791044776119401</v>
      </c>
      <c r="Z156" s="22">
        <f t="shared" si="65"/>
        <v>22</v>
      </c>
      <c r="AA156" s="198">
        <f t="shared" si="83"/>
        <v>0.30985915492957744</v>
      </c>
      <c r="AB156" s="22">
        <f t="shared" si="66"/>
        <v>60</v>
      </c>
      <c r="AC156" s="198">
        <f t="shared" si="84"/>
        <v>0.40268456375838924</v>
      </c>
      <c r="AD156" s="22">
        <f t="shared" si="67"/>
        <v>24</v>
      </c>
      <c r="AE156" s="198">
        <f t="shared" si="85"/>
        <v>0.42105263157894735</v>
      </c>
      <c r="AF156" s="22">
        <f t="shared" si="68"/>
        <v>17</v>
      </c>
      <c r="AG156" s="198">
        <f t="shared" si="86"/>
        <v>0.36170212765957449</v>
      </c>
      <c r="AH156" s="426">
        <f t="shared" si="64"/>
        <v>57</v>
      </c>
      <c r="AI156" s="427">
        <f t="shared" si="88"/>
        <v>0.51818181818181819</v>
      </c>
      <c r="AJ156" s="22">
        <f t="shared" si="80"/>
        <v>40</v>
      </c>
      <c r="AK156" s="198">
        <f t="shared" si="87"/>
        <v>0.70175438596491224</v>
      </c>
      <c r="AL156" s="226">
        <f t="shared" si="76"/>
        <v>250.43139074386954</v>
      </c>
    </row>
    <row r="157" spans="1:38" s="139" customFormat="1" x14ac:dyDescent="0.25">
      <c r="A157" s="648"/>
      <c r="B157" s="709"/>
      <c r="C157" s="708"/>
      <c r="D157" s="652"/>
      <c r="E157" s="192" t="s">
        <v>37</v>
      </c>
      <c r="F157" s="175">
        <v>0</v>
      </c>
      <c r="G157" s="175">
        <v>2</v>
      </c>
      <c r="H157" s="175">
        <v>5</v>
      </c>
      <c r="I157" s="175">
        <v>0</v>
      </c>
      <c r="J157" s="175">
        <v>0</v>
      </c>
      <c r="K157" s="606">
        <v>0</v>
      </c>
      <c r="L157" s="175">
        <v>1</v>
      </c>
      <c r="M157" s="175">
        <f t="shared" si="79"/>
        <v>8</v>
      </c>
      <c r="N157" s="180"/>
      <c r="O157" s="174">
        <v>11</v>
      </c>
      <c r="P157" s="174">
        <v>9</v>
      </c>
      <c r="Q157" s="174">
        <v>17</v>
      </c>
      <c r="R157" s="174">
        <v>3</v>
      </c>
      <c r="S157" s="174">
        <v>6</v>
      </c>
      <c r="T157" s="613">
        <v>8</v>
      </c>
      <c r="U157" s="174">
        <v>3</v>
      </c>
      <c r="V157" s="25">
        <f t="shared" si="69"/>
        <v>57</v>
      </c>
      <c r="W157" s="222"/>
      <c r="X157" s="225">
        <f t="shared" si="81"/>
        <v>11</v>
      </c>
      <c r="Y157" s="198">
        <f t="shared" si="82"/>
        <v>0.16417910447761194</v>
      </c>
      <c r="Z157" s="22">
        <f t="shared" si="65"/>
        <v>11</v>
      </c>
      <c r="AA157" s="198">
        <f t="shared" si="83"/>
        <v>0.15492957746478872</v>
      </c>
      <c r="AB157" s="22">
        <f t="shared" si="66"/>
        <v>22</v>
      </c>
      <c r="AC157" s="198">
        <f t="shared" si="84"/>
        <v>0.1476510067114094</v>
      </c>
      <c r="AD157" s="22">
        <f t="shared" si="67"/>
        <v>3</v>
      </c>
      <c r="AE157" s="198">
        <f t="shared" si="85"/>
        <v>5.2631578947368418E-2</v>
      </c>
      <c r="AF157" s="22">
        <f t="shared" si="68"/>
        <v>6</v>
      </c>
      <c r="AG157" s="198">
        <f t="shared" si="86"/>
        <v>0.1276595744680851</v>
      </c>
      <c r="AH157" s="426">
        <f t="shared" si="64"/>
        <v>8</v>
      </c>
      <c r="AI157" s="427">
        <f t="shared" si="88"/>
        <v>7.2727272727272724E-2</v>
      </c>
      <c r="AJ157" s="22">
        <f t="shared" si="80"/>
        <v>4</v>
      </c>
      <c r="AK157" s="198">
        <f t="shared" si="87"/>
        <v>7.0175438596491224E-2</v>
      </c>
      <c r="AL157" s="226">
        <f t="shared" si="76"/>
        <v>65.719778114796526</v>
      </c>
    </row>
    <row r="158" spans="1:38" s="139" customFormat="1" x14ac:dyDescent="0.25">
      <c r="A158" s="648"/>
      <c r="B158" s="709"/>
      <c r="C158" s="708"/>
      <c r="D158" s="652"/>
      <c r="E158" s="192" t="s">
        <v>36</v>
      </c>
      <c r="F158" s="175">
        <v>0</v>
      </c>
      <c r="G158" s="175">
        <v>3</v>
      </c>
      <c r="H158" s="175">
        <v>1</v>
      </c>
      <c r="I158" s="175">
        <v>0</v>
      </c>
      <c r="J158" s="175">
        <v>0</v>
      </c>
      <c r="K158" s="606">
        <v>2</v>
      </c>
      <c r="L158" s="175">
        <v>1</v>
      </c>
      <c r="M158" s="175">
        <f t="shared" si="79"/>
        <v>7</v>
      </c>
      <c r="N158" s="180"/>
      <c r="O158" s="174">
        <v>28</v>
      </c>
      <c r="P158" s="174">
        <v>33</v>
      </c>
      <c r="Q158" s="174">
        <v>62</v>
      </c>
      <c r="R158" s="174">
        <v>27</v>
      </c>
      <c r="S158" s="174">
        <v>19</v>
      </c>
      <c r="T158" s="613">
        <v>39</v>
      </c>
      <c r="U158" s="174">
        <v>12</v>
      </c>
      <c r="V158" s="25">
        <f t="shared" si="69"/>
        <v>220</v>
      </c>
      <c r="W158" s="222"/>
      <c r="X158" s="225">
        <f t="shared" si="81"/>
        <v>28</v>
      </c>
      <c r="Y158" s="198">
        <f t="shared" si="82"/>
        <v>0.41791044776119401</v>
      </c>
      <c r="Z158" s="22">
        <f t="shared" si="65"/>
        <v>36</v>
      </c>
      <c r="AA158" s="198">
        <f t="shared" si="83"/>
        <v>0.50704225352112675</v>
      </c>
      <c r="AB158" s="22">
        <f t="shared" si="66"/>
        <v>63</v>
      </c>
      <c r="AC158" s="198">
        <f t="shared" si="84"/>
        <v>0.42281879194630873</v>
      </c>
      <c r="AD158" s="22">
        <f t="shared" si="67"/>
        <v>27</v>
      </c>
      <c r="AE158" s="198">
        <f t="shared" si="85"/>
        <v>0.47368421052631576</v>
      </c>
      <c r="AF158" s="22">
        <f t="shared" si="68"/>
        <v>19</v>
      </c>
      <c r="AG158" s="198">
        <f t="shared" si="86"/>
        <v>0.40425531914893614</v>
      </c>
      <c r="AH158" s="426">
        <f t="shared" si="64"/>
        <v>41</v>
      </c>
      <c r="AI158" s="427">
        <f t="shared" si="88"/>
        <v>0.37272727272727274</v>
      </c>
      <c r="AJ158" s="179">
        <f>+L158+U158</f>
        <v>13</v>
      </c>
      <c r="AK158" s="198">
        <f t="shared" si="87"/>
        <v>0.22807017543859648</v>
      </c>
      <c r="AL158" s="226">
        <f t="shared" si="76"/>
        <v>229.59843829563115</v>
      </c>
    </row>
    <row r="159" spans="1:38" s="139" customFormat="1" x14ac:dyDescent="0.25">
      <c r="A159" s="648"/>
      <c r="B159" s="709"/>
      <c r="C159" s="708"/>
      <c r="D159" s="652" t="s">
        <v>81</v>
      </c>
      <c r="E159" s="192" t="s">
        <v>38</v>
      </c>
      <c r="F159" s="175">
        <v>0</v>
      </c>
      <c r="G159" s="175">
        <v>0</v>
      </c>
      <c r="H159" s="175">
        <v>0</v>
      </c>
      <c r="I159" s="175">
        <v>0</v>
      </c>
      <c r="J159" s="175">
        <v>0</v>
      </c>
      <c r="K159" s="606">
        <v>0</v>
      </c>
      <c r="L159" s="178">
        <v>0</v>
      </c>
      <c r="M159" s="175">
        <f t="shared" si="79"/>
        <v>0</v>
      </c>
      <c r="N159" s="180"/>
      <c r="O159" s="174">
        <v>2</v>
      </c>
      <c r="P159" s="174">
        <v>2</v>
      </c>
      <c r="Q159" s="174">
        <v>2</v>
      </c>
      <c r="R159" s="182">
        <v>0</v>
      </c>
      <c r="S159" s="174">
        <v>1</v>
      </c>
      <c r="T159" s="613">
        <v>3</v>
      </c>
      <c r="U159" s="174">
        <v>0</v>
      </c>
      <c r="V159" s="25">
        <f t="shared" si="69"/>
        <v>10</v>
      </c>
      <c r="W159" s="222"/>
      <c r="X159" s="225">
        <f t="shared" si="81"/>
        <v>2</v>
      </c>
      <c r="Y159" s="198">
        <f t="shared" si="82"/>
        <v>2.9850746268656716E-2</v>
      </c>
      <c r="Z159" s="179">
        <f>+G159+P159</f>
        <v>2</v>
      </c>
      <c r="AA159" s="198">
        <f t="shared" si="83"/>
        <v>2.8169014084507043E-2</v>
      </c>
      <c r="AB159" s="179">
        <f>+H159+Q159</f>
        <v>2</v>
      </c>
      <c r="AC159" s="198">
        <f t="shared" si="84"/>
        <v>1.3422818791946308E-2</v>
      </c>
      <c r="AD159" s="179">
        <f>+I159+R159</f>
        <v>0</v>
      </c>
      <c r="AE159" s="198">
        <f t="shared" si="85"/>
        <v>0</v>
      </c>
      <c r="AF159" s="179">
        <f>+J159+S159</f>
        <v>1</v>
      </c>
      <c r="AG159" s="198">
        <f t="shared" si="86"/>
        <v>2.1276595744680851E-2</v>
      </c>
      <c r="AH159" s="435">
        <f>+K159+T159</f>
        <v>3</v>
      </c>
      <c r="AI159" s="427">
        <f t="shared" si="88"/>
        <v>2.7272727272727271E-2</v>
      </c>
      <c r="AJ159" s="179">
        <f>+L159+U159</f>
        <v>0</v>
      </c>
      <c r="AK159" s="198">
        <f t="shared" si="87"/>
        <v>0</v>
      </c>
      <c r="AL159" s="226">
        <f t="shared" si="76"/>
        <v>10.119991902162518</v>
      </c>
    </row>
    <row r="160" spans="1:38" s="139" customFormat="1" x14ac:dyDescent="0.25">
      <c r="A160" s="648"/>
      <c r="B160" s="709"/>
      <c r="C160" s="708"/>
      <c r="D160" s="652"/>
      <c r="E160" s="192" t="s">
        <v>50</v>
      </c>
      <c r="F160" s="175">
        <v>3</v>
      </c>
      <c r="G160" s="175">
        <v>0</v>
      </c>
      <c r="H160" s="175">
        <v>4</v>
      </c>
      <c r="I160" s="175">
        <v>0</v>
      </c>
      <c r="J160" s="175">
        <v>0</v>
      </c>
      <c r="K160" s="606">
        <v>1</v>
      </c>
      <c r="L160" s="175">
        <v>1</v>
      </c>
      <c r="M160" s="175">
        <f t="shared" si="79"/>
        <v>9</v>
      </c>
      <c r="N160" s="180"/>
      <c r="O160" s="23">
        <v>0</v>
      </c>
      <c r="P160" s="23">
        <v>0</v>
      </c>
      <c r="Q160" s="23">
        <v>0</v>
      </c>
      <c r="R160" s="23">
        <v>0</v>
      </c>
      <c r="S160" s="23">
        <v>0</v>
      </c>
      <c r="T160" s="425">
        <v>0</v>
      </c>
      <c r="U160" s="23">
        <v>0</v>
      </c>
      <c r="V160" s="25">
        <f>+SUM(O161:U161)</f>
        <v>239</v>
      </c>
      <c r="W160" s="222"/>
      <c r="X160" s="225">
        <f t="shared" si="81"/>
        <v>3</v>
      </c>
      <c r="Y160" s="198">
        <f t="shared" si="82"/>
        <v>4.4776119402985072E-2</v>
      </c>
      <c r="Z160" s="179">
        <f t="shared" ref="Z160:Z164" si="89">+G160+P160</f>
        <v>0</v>
      </c>
      <c r="AA160" s="198">
        <f t="shared" si="83"/>
        <v>0</v>
      </c>
      <c r="AB160" s="179">
        <f t="shared" ref="AB160:AB164" si="90">+H160+Q160</f>
        <v>4</v>
      </c>
      <c r="AC160" s="198">
        <f t="shared" si="84"/>
        <v>2.6845637583892617E-2</v>
      </c>
      <c r="AD160" s="179">
        <f t="shared" ref="AD160:AD164" si="91">+I160+R160</f>
        <v>0</v>
      </c>
      <c r="AE160" s="198">
        <f t="shared" si="85"/>
        <v>0</v>
      </c>
      <c r="AF160" s="179">
        <f t="shared" ref="AF160:AF164" si="92">+J160+S160</f>
        <v>0</v>
      </c>
      <c r="AG160" s="198">
        <f t="shared" si="86"/>
        <v>0</v>
      </c>
      <c r="AH160" s="435">
        <f t="shared" ref="AH160:AH164" si="93">+K160+T160</f>
        <v>1</v>
      </c>
      <c r="AI160" s="427">
        <f t="shared" si="88"/>
        <v>9.0909090909090905E-3</v>
      </c>
      <c r="AJ160" s="179">
        <f t="shared" ref="AJ160:AJ164" si="94">+L160+U160</f>
        <v>1</v>
      </c>
      <c r="AK160" s="198">
        <f t="shared" si="87"/>
        <v>1.7543859649122806E-2</v>
      </c>
      <c r="AL160" s="226">
        <f t="shared" si="76"/>
        <v>9.0807126660777886</v>
      </c>
    </row>
    <row r="161" spans="1:38" s="139" customFormat="1" x14ac:dyDescent="0.25">
      <c r="A161" s="648"/>
      <c r="B161" s="709"/>
      <c r="C161" s="708"/>
      <c r="D161" s="652"/>
      <c r="E161" s="192" t="s">
        <v>35</v>
      </c>
      <c r="F161" s="175">
        <v>0</v>
      </c>
      <c r="G161" s="175">
        <v>0</v>
      </c>
      <c r="H161" s="178">
        <v>0</v>
      </c>
      <c r="I161" s="175">
        <v>0</v>
      </c>
      <c r="J161" s="175">
        <v>0</v>
      </c>
      <c r="K161" s="606">
        <v>0</v>
      </c>
      <c r="L161" s="175">
        <v>1</v>
      </c>
      <c r="M161" s="175">
        <f t="shared" si="79"/>
        <v>1</v>
      </c>
      <c r="N161" s="180"/>
      <c r="O161" s="174">
        <v>27</v>
      </c>
      <c r="P161" s="174">
        <v>24</v>
      </c>
      <c r="Q161" s="174">
        <v>62</v>
      </c>
      <c r="R161" s="174">
        <v>24</v>
      </c>
      <c r="S161" s="174">
        <v>18</v>
      </c>
      <c r="T161" s="613">
        <v>49</v>
      </c>
      <c r="U161" s="174">
        <v>35</v>
      </c>
      <c r="V161" s="25">
        <f>+SUM(O162:U162)</f>
        <v>51</v>
      </c>
      <c r="W161" s="222"/>
      <c r="X161" s="225">
        <f t="shared" si="81"/>
        <v>27</v>
      </c>
      <c r="Y161" s="198">
        <f t="shared" si="82"/>
        <v>0.40298507462686567</v>
      </c>
      <c r="Z161" s="179">
        <f t="shared" si="89"/>
        <v>24</v>
      </c>
      <c r="AA161" s="198">
        <f t="shared" si="83"/>
        <v>0.3380281690140845</v>
      </c>
      <c r="AB161" s="179">
        <f t="shared" si="90"/>
        <v>62</v>
      </c>
      <c r="AC161" s="198">
        <f t="shared" si="84"/>
        <v>0.41610738255033558</v>
      </c>
      <c r="AD161" s="179">
        <f t="shared" si="91"/>
        <v>24</v>
      </c>
      <c r="AE161" s="198">
        <f t="shared" si="85"/>
        <v>0.42105263157894735</v>
      </c>
      <c r="AF161" s="179">
        <f t="shared" si="92"/>
        <v>18</v>
      </c>
      <c r="AG161" s="198">
        <f t="shared" si="86"/>
        <v>0.38297872340425532</v>
      </c>
      <c r="AH161" s="435">
        <f t="shared" si="93"/>
        <v>49</v>
      </c>
      <c r="AI161" s="427">
        <f t="shared" si="88"/>
        <v>0.44545454545454544</v>
      </c>
      <c r="AJ161" s="179">
        <f t="shared" si="94"/>
        <v>36</v>
      </c>
      <c r="AK161" s="198">
        <f t="shared" si="87"/>
        <v>0.63157894736842102</v>
      </c>
      <c r="AL161" s="226">
        <f t="shared" si="76"/>
        <v>242.40660652662905</v>
      </c>
    </row>
    <row r="162" spans="1:38" s="139" customFormat="1" x14ac:dyDescent="0.25">
      <c r="A162" s="648"/>
      <c r="B162" s="709"/>
      <c r="C162" s="708"/>
      <c r="D162" s="652"/>
      <c r="E162" s="192" t="s">
        <v>37</v>
      </c>
      <c r="F162" s="175">
        <v>0</v>
      </c>
      <c r="G162" s="175">
        <v>6</v>
      </c>
      <c r="H162" s="175">
        <v>5</v>
      </c>
      <c r="I162" s="175">
        <v>0</v>
      </c>
      <c r="J162" s="175">
        <v>0</v>
      </c>
      <c r="K162" s="606">
        <v>2</v>
      </c>
      <c r="L162" s="175">
        <v>1</v>
      </c>
      <c r="M162" s="175">
        <f t="shared" si="79"/>
        <v>14</v>
      </c>
      <c r="N162" s="180"/>
      <c r="O162" s="174">
        <v>7</v>
      </c>
      <c r="P162" s="174">
        <v>8</v>
      </c>
      <c r="Q162" s="174">
        <v>16</v>
      </c>
      <c r="R162" s="174">
        <v>1</v>
      </c>
      <c r="S162" s="174">
        <v>6</v>
      </c>
      <c r="T162" s="613">
        <v>9</v>
      </c>
      <c r="U162" s="174">
        <v>4</v>
      </c>
      <c r="V162" s="25">
        <f>+SUM(O163:U163)</f>
        <v>231</v>
      </c>
      <c r="W162" s="222"/>
      <c r="X162" s="225">
        <f t="shared" si="81"/>
        <v>7</v>
      </c>
      <c r="Y162" s="198">
        <f t="shared" si="82"/>
        <v>0.1044776119402985</v>
      </c>
      <c r="Z162" s="179">
        <f t="shared" si="89"/>
        <v>14</v>
      </c>
      <c r="AA162" s="198">
        <f t="shared" si="83"/>
        <v>0.19718309859154928</v>
      </c>
      <c r="AB162" s="179">
        <f t="shared" si="90"/>
        <v>21</v>
      </c>
      <c r="AC162" s="198">
        <f t="shared" si="84"/>
        <v>0.14093959731543623</v>
      </c>
      <c r="AD162" s="179">
        <f t="shared" si="91"/>
        <v>1</v>
      </c>
      <c r="AE162" s="198">
        <f t="shared" si="85"/>
        <v>1.7543859649122806E-2</v>
      </c>
      <c r="AF162" s="179">
        <f t="shared" si="92"/>
        <v>6</v>
      </c>
      <c r="AG162" s="198">
        <f t="shared" si="86"/>
        <v>0.1276595744680851</v>
      </c>
      <c r="AH162" s="435">
        <f t="shared" si="93"/>
        <v>11</v>
      </c>
      <c r="AI162" s="427">
        <f t="shared" si="88"/>
        <v>0.1</v>
      </c>
      <c r="AJ162" s="179">
        <f t="shared" si="94"/>
        <v>5</v>
      </c>
      <c r="AK162" s="198">
        <f t="shared" si="87"/>
        <v>8.771929824561403E-2</v>
      </c>
      <c r="AL162" s="226">
        <f t="shared" si="76"/>
        <v>65.687803741964501</v>
      </c>
    </row>
    <row r="163" spans="1:38" s="139" customFormat="1" x14ac:dyDescent="0.25">
      <c r="A163" s="648"/>
      <c r="B163" s="709"/>
      <c r="C163" s="708"/>
      <c r="D163" s="652"/>
      <c r="E163" s="192" t="s">
        <v>36</v>
      </c>
      <c r="F163" s="175">
        <v>0</v>
      </c>
      <c r="G163" s="175">
        <v>0</v>
      </c>
      <c r="H163" s="175">
        <v>0</v>
      </c>
      <c r="I163" s="175">
        <v>0</v>
      </c>
      <c r="J163" s="175">
        <v>0</v>
      </c>
      <c r="K163" s="606">
        <v>0</v>
      </c>
      <c r="L163" s="175">
        <v>0</v>
      </c>
      <c r="M163" s="175">
        <f t="shared" si="79"/>
        <v>0</v>
      </c>
      <c r="N163" s="180"/>
      <c r="O163" s="174">
        <v>28</v>
      </c>
      <c r="P163" s="174">
        <v>31</v>
      </c>
      <c r="Q163" s="174">
        <v>60</v>
      </c>
      <c r="R163" s="174">
        <v>32</v>
      </c>
      <c r="S163" s="174">
        <v>19</v>
      </c>
      <c r="T163" s="613">
        <v>46</v>
      </c>
      <c r="U163" s="174">
        <v>15</v>
      </c>
      <c r="V163" s="25">
        <f t="shared" ref="V163:V164" si="95">+SUM(O164:U164)</f>
        <v>10</v>
      </c>
      <c r="W163" s="222"/>
      <c r="X163" s="225">
        <f t="shared" si="81"/>
        <v>28</v>
      </c>
      <c r="Y163" s="198">
        <f t="shared" si="82"/>
        <v>0.41791044776119401</v>
      </c>
      <c r="Z163" s="179">
        <f t="shared" si="89"/>
        <v>31</v>
      </c>
      <c r="AA163" s="198">
        <f t="shared" si="83"/>
        <v>0.43661971830985913</v>
      </c>
      <c r="AB163" s="179">
        <f t="shared" si="90"/>
        <v>60</v>
      </c>
      <c r="AC163" s="198">
        <f t="shared" si="84"/>
        <v>0.40268456375838924</v>
      </c>
      <c r="AD163" s="179">
        <f t="shared" si="91"/>
        <v>32</v>
      </c>
      <c r="AE163" s="198">
        <f t="shared" si="85"/>
        <v>0.56140350877192979</v>
      </c>
      <c r="AF163" s="179">
        <f t="shared" si="92"/>
        <v>19</v>
      </c>
      <c r="AG163" s="198">
        <f t="shared" si="86"/>
        <v>0.40425531914893614</v>
      </c>
      <c r="AH163" s="435">
        <f t="shared" si="93"/>
        <v>46</v>
      </c>
      <c r="AI163" s="427">
        <f t="shared" si="88"/>
        <v>0.41818181818181815</v>
      </c>
      <c r="AJ163" s="179">
        <f t="shared" si="94"/>
        <v>15</v>
      </c>
      <c r="AK163" s="198">
        <f t="shared" si="87"/>
        <v>0.26315789473684209</v>
      </c>
      <c r="AL163" s="226">
        <f t="shared" si="76"/>
        <v>233.6410553759321</v>
      </c>
    </row>
    <row r="164" spans="1:38" s="139" customFormat="1" x14ac:dyDescent="0.25">
      <c r="A164" s="648"/>
      <c r="B164" s="709"/>
      <c r="C164" s="708"/>
      <c r="D164" s="652" t="s">
        <v>82</v>
      </c>
      <c r="E164" s="192" t="s">
        <v>38</v>
      </c>
      <c r="F164" s="175">
        <v>0</v>
      </c>
      <c r="G164" s="175">
        <v>0</v>
      </c>
      <c r="H164" s="175">
        <v>0</v>
      </c>
      <c r="I164" s="175">
        <v>0</v>
      </c>
      <c r="J164" s="175">
        <v>0</v>
      </c>
      <c r="K164" s="606">
        <v>0</v>
      </c>
      <c r="L164" s="175">
        <v>0</v>
      </c>
      <c r="M164" s="175">
        <f t="shared" si="79"/>
        <v>0</v>
      </c>
      <c r="N164" s="180"/>
      <c r="O164" s="174">
        <v>1</v>
      </c>
      <c r="P164" s="174">
        <v>1</v>
      </c>
      <c r="Q164" s="174">
        <v>3</v>
      </c>
      <c r="R164" s="174">
        <v>1</v>
      </c>
      <c r="S164" s="174">
        <v>2</v>
      </c>
      <c r="T164" s="613">
        <v>2</v>
      </c>
      <c r="U164" s="174">
        <v>0</v>
      </c>
      <c r="V164" s="25">
        <f t="shared" si="95"/>
        <v>1</v>
      </c>
      <c r="W164" s="222"/>
      <c r="X164" s="225">
        <f t="shared" si="81"/>
        <v>1</v>
      </c>
      <c r="Y164" s="198">
        <f t="shared" si="82"/>
        <v>1.4925373134328358E-2</v>
      </c>
      <c r="Z164" s="179">
        <f t="shared" si="89"/>
        <v>1</v>
      </c>
      <c r="AA164" s="198">
        <f t="shared" si="83"/>
        <v>1.4084507042253521E-2</v>
      </c>
      <c r="AB164" s="179">
        <f t="shared" si="90"/>
        <v>3</v>
      </c>
      <c r="AC164" s="198">
        <f t="shared" si="84"/>
        <v>2.0134228187919462E-2</v>
      </c>
      <c r="AD164" s="179">
        <f t="shared" si="91"/>
        <v>1</v>
      </c>
      <c r="AE164" s="198">
        <f t="shared" si="85"/>
        <v>1.7543859649122806E-2</v>
      </c>
      <c r="AF164" s="179">
        <f t="shared" si="92"/>
        <v>2</v>
      </c>
      <c r="AG164" s="198">
        <f t="shared" si="86"/>
        <v>4.2553191489361701E-2</v>
      </c>
      <c r="AH164" s="435">
        <f t="shared" si="93"/>
        <v>2</v>
      </c>
      <c r="AI164" s="427">
        <f t="shared" si="88"/>
        <v>1.8181818181818181E-2</v>
      </c>
      <c r="AJ164" s="179">
        <f t="shared" si="94"/>
        <v>0</v>
      </c>
      <c r="AK164" s="198">
        <f t="shared" si="87"/>
        <v>0</v>
      </c>
      <c r="AL164" s="226">
        <f t="shared" si="76"/>
        <v>10.127422977684803</v>
      </c>
    </row>
    <row r="165" spans="1:38" s="139" customFormat="1" x14ac:dyDescent="0.25">
      <c r="A165" s="648"/>
      <c r="B165" s="709"/>
      <c r="C165" s="708"/>
      <c r="D165" s="652"/>
      <c r="E165" s="192" t="s">
        <v>50</v>
      </c>
      <c r="F165" s="175">
        <v>0</v>
      </c>
      <c r="G165" s="175">
        <v>0</v>
      </c>
      <c r="H165" s="175">
        <v>0</v>
      </c>
      <c r="I165" s="175">
        <v>0</v>
      </c>
      <c r="J165" s="175">
        <v>0</v>
      </c>
      <c r="K165" s="606">
        <v>0</v>
      </c>
      <c r="L165" s="175">
        <v>0</v>
      </c>
      <c r="M165" s="175">
        <f t="shared" si="79"/>
        <v>0</v>
      </c>
      <c r="N165" s="180"/>
      <c r="O165" s="178">
        <v>0</v>
      </c>
      <c r="P165" s="178">
        <v>0</v>
      </c>
      <c r="Q165" s="178">
        <v>0</v>
      </c>
      <c r="R165" s="178">
        <v>0</v>
      </c>
      <c r="S165" s="174">
        <v>1</v>
      </c>
      <c r="T165" s="606">
        <v>0</v>
      </c>
      <c r="U165" s="178">
        <v>0</v>
      </c>
      <c r="V165" s="25">
        <f t="shared" si="69"/>
        <v>1</v>
      </c>
      <c r="W165" s="222"/>
      <c r="X165" s="225">
        <f t="shared" si="81"/>
        <v>0</v>
      </c>
      <c r="Y165" s="198">
        <f t="shared" si="82"/>
        <v>0</v>
      </c>
      <c r="Z165" s="22">
        <f t="shared" ref="Z165:Z198" si="96">+G165+P165</f>
        <v>0</v>
      </c>
      <c r="AA165" s="198">
        <f t="shared" si="83"/>
        <v>0</v>
      </c>
      <c r="AB165" s="22">
        <f t="shared" ref="AB165:AB198" si="97">+H165+Q165</f>
        <v>0</v>
      </c>
      <c r="AC165" s="198">
        <f t="shared" si="84"/>
        <v>0</v>
      </c>
      <c r="AD165" s="22">
        <f t="shared" ref="AD165:AD198" si="98">+I165+R165</f>
        <v>0</v>
      </c>
      <c r="AE165" s="198">
        <f t="shared" si="85"/>
        <v>0</v>
      </c>
      <c r="AF165" s="22">
        <f t="shared" ref="AF165:AF198" si="99">+J165+S165</f>
        <v>1</v>
      </c>
      <c r="AG165" s="198">
        <f t="shared" si="86"/>
        <v>2.1276595744680851E-2</v>
      </c>
      <c r="AH165" s="426">
        <f t="shared" si="64"/>
        <v>0</v>
      </c>
      <c r="AI165" s="427">
        <f t="shared" si="88"/>
        <v>0</v>
      </c>
      <c r="AJ165" s="22">
        <f t="shared" si="80"/>
        <v>0</v>
      </c>
      <c r="AK165" s="198">
        <f t="shared" si="87"/>
        <v>0</v>
      </c>
      <c r="AL165" s="226">
        <f t="shared" si="76"/>
        <v>1.0212765957446808</v>
      </c>
    </row>
    <row r="166" spans="1:38" s="139" customFormat="1" x14ac:dyDescent="0.25">
      <c r="A166" s="648"/>
      <c r="B166" s="709"/>
      <c r="C166" s="708"/>
      <c r="D166" s="652"/>
      <c r="E166" s="192" t="s">
        <v>35</v>
      </c>
      <c r="F166" s="175">
        <v>3</v>
      </c>
      <c r="G166" s="178">
        <v>0</v>
      </c>
      <c r="H166" s="175">
        <v>4</v>
      </c>
      <c r="I166" s="178">
        <v>0</v>
      </c>
      <c r="J166" s="175">
        <v>0</v>
      </c>
      <c r="K166" s="606">
        <v>1</v>
      </c>
      <c r="L166" s="175">
        <v>1</v>
      </c>
      <c r="M166" s="175">
        <f t="shared" si="79"/>
        <v>9</v>
      </c>
      <c r="N166" s="180"/>
      <c r="O166" s="174">
        <v>23</v>
      </c>
      <c r="P166" s="174">
        <v>18</v>
      </c>
      <c r="Q166" s="174">
        <v>55</v>
      </c>
      <c r="R166" s="174">
        <v>25</v>
      </c>
      <c r="S166" s="174">
        <v>18</v>
      </c>
      <c r="T166" s="613">
        <v>47</v>
      </c>
      <c r="U166" s="174">
        <v>31</v>
      </c>
      <c r="V166" s="25">
        <f t="shared" si="69"/>
        <v>217</v>
      </c>
      <c r="W166" s="222"/>
      <c r="X166" s="225">
        <f t="shared" si="81"/>
        <v>26</v>
      </c>
      <c r="Y166" s="198">
        <f t="shared" si="82"/>
        <v>0.38805970149253732</v>
      </c>
      <c r="Z166" s="22">
        <f t="shared" si="96"/>
        <v>18</v>
      </c>
      <c r="AA166" s="198">
        <f t="shared" si="83"/>
        <v>0.25352112676056338</v>
      </c>
      <c r="AB166" s="22">
        <f t="shared" si="97"/>
        <v>59</v>
      </c>
      <c r="AC166" s="198">
        <f t="shared" si="84"/>
        <v>0.39597315436241609</v>
      </c>
      <c r="AD166" s="22">
        <f t="shared" si="98"/>
        <v>25</v>
      </c>
      <c r="AE166" s="198">
        <f t="shared" si="85"/>
        <v>0.43859649122807015</v>
      </c>
      <c r="AF166" s="22">
        <f t="shared" si="99"/>
        <v>18</v>
      </c>
      <c r="AG166" s="198">
        <f t="shared" si="86"/>
        <v>0.38297872340425532</v>
      </c>
      <c r="AH166" s="426">
        <f t="shared" si="64"/>
        <v>48</v>
      </c>
      <c r="AI166" s="427">
        <f t="shared" si="88"/>
        <v>0.43636363636363634</v>
      </c>
      <c r="AJ166" s="22">
        <f t="shared" si="80"/>
        <v>32</v>
      </c>
      <c r="AK166" s="198">
        <f t="shared" si="87"/>
        <v>0.56140350877192979</v>
      </c>
      <c r="AL166" s="226">
        <f t="shared" si="76"/>
        <v>228.29549283361149</v>
      </c>
    </row>
    <row r="167" spans="1:38" s="139" customFormat="1" x14ac:dyDescent="0.25">
      <c r="A167" s="648"/>
      <c r="B167" s="709"/>
      <c r="C167" s="708"/>
      <c r="D167" s="652"/>
      <c r="E167" s="192" t="s">
        <v>37</v>
      </c>
      <c r="F167" s="178">
        <v>0</v>
      </c>
      <c r="G167" s="175">
        <v>2</v>
      </c>
      <c r="H167" s="175">
        <v>2</v>
      </c>
      <c r="I167" s="178">
        <v>0</v>
      </c>
      <c r="J167" s="178">
        <v>0</v>
      </c>
      <c r="K167" s="606">
        <v>0</v>
      </c>
      <c r="L167" s="175">
        <v>1</v>
      </c>
      <c r="M167" s="175">
        <f t="shared" si="79"/>
        <v>5</v>
      </c>
      <c r="N167" s="180"/>
      <c r="O167" s="174">
        <v>9</v>
      </c>
      <c r="P167" s="174">
        <v>13</v>
      </c>
      <c r="Q167" s="174">
        <v>15</v>
      </c>
      <c r="R167" s="174">
        <v>1</v>
      </c>
      <c r="S167" s="174">
        <v>8</v>
      </c>
      <c r="T167" s="613">
        <v>10</v>
      </c>
      <c r="U167" s="174">
        <v>2</v>
      </c>
      <c r="V167" s="25">
        <f t="shared" si="69"/>
        <v>58</v>
      </c>
      <c r="W167" s="222"/>
      <c r="X167" s="225">
        <f t="shared" si="81"/>
        <v>9</v>
      </c>
      <c r="Y167" s="198">
        <f t="shared" si="82"/>
        <v>0.13432835820895522</v>
      </c>
      <c r="Z167" s="22">
        <f t="shared" si="96"/>
        <v>15</v>
      </c>
      <c r="AA167" s="198">
        <f t="shared" si="83"/>
        <v>0.21126760563380281</v>
      </c>
      <c r="AB167" s="22">
        <f t="shared" si="97"/>
        <v>17</v>
      </c>
      <c r="AC167" s="198">
        <f t="shared" si="84"/>
        <v>0.11409395973154363</v>
      </c>
      <c r="AD167" s="22">
        <f t="shared" si="98"/>
        <v>1</v>
      </c>
      <c r="AE167" s="198">
        <f t="shared" si="85"/>
        <v>1.7543859649122806E-2</v>
      </c>
      <c r="AF167" s="22">
        <f t="shared" si="99"/>
        <v>8</v>
      </c>
      <c r="AG167" s="198">
        <f t="shared" si="86"/>
        <v>0.1702127659574468</v>
      </c>
      <c r="AH167" s="426">
        <f t="shared" si="64"/>
        <v>10</v>
      </c>
      <c r="AI167" s="427">
        <f t="shared" si="88"/>
        <v>9.0909090909090912E-2</v>
      </c>
      <c r="AJ167" s="22">
        <f t="shared" si="80"/>
        <v>3</v>
      </c>
      <c r="AK167" s="198">
        <f t="shared" si="87"/>
        <v>5.2631578947368418E-2</v>
      </c>
      <c r="AL167" s="226">
        <f t="shared" si="76"/>
        <v>63.738355640089956</v>
      </c>
    </row>
    <row r="168" spans="1:38" s="139" customFormat="1" ht="15.75" thickBot="1" x14ac:dyDescent="0.3">
      <c r="A168" s="648"/>
      <c r="B168" s="709"/>
      <c r="C168" s="708"/>
      <c r="D168" s="653"/>
      <c r="E168" s="271" t="s">
        <v>36</v>
      </c>
      <c r="F168" s="272">
        <v>0</v>
      </c>
      <c r="G168" s="273">
        <v>4</v>
      </c>
      <c r="H168" s="273">
        <v>3</v>
      </c>
      <c r="I168" s="272">
        <v>0</v>
      </c>
      <c r="J168" s="273">
        <v>0</v>
      </c>
      <c r="K168" s="611">
        <v>2</v>
      </c>
      <c r="L168" s="273">
        <v>1</v>
      </c>
      <c r="M168" s="273">
        <f t="shared" si="79"/>
        <v>10</v>
      </c>
      <c r="N168" s="274"/>
      <c r="O168" s="275">
        <v>31</v>
      </c>
      <c r="P168" s="275">
        <v>33</v>
      </c>
      <c r="Q168" s="275">
        <v>67</v>
      </c>
      <c r="R168" s="275">
        <v>30</v>
      </c>
      <c r="S168" s="275">
        <v>15</v>
      </c>
      <c r="T168" s="619">
        <v>48</v>
      </c>
      <c r="U168" s="275">
        <v>21</v>
      </c>
      <c r="V168" s="276">
        <f t="shared" si="69"/>
        <v>245</v>
      </c>
      <c r="W168" s="277"/>
      <c r="X168" s="227">
        <f t="shared" si="81"/>
        <v>31</v>
      </c>
      <c r="Y168" s="228">
        <f t="shared" si="82"/>
        <v>0.46268656716417911</v>
      </c>
      <c r="Z168" s="229">
        <f t="shared" si="96"/>
        <v>37</v>
      </c>
      <c r="AA168" s="228">
        <f>Z168/$Z$132</f>
        <v>0.52112676056338025</v>
      </c>
      <c r="AB168" s="229">
        <f t="shared" si="97"/>
        <v>70</v>
      </c>
      <c r="AC168" s="228">
        <f>+AB168/$AB$132</f>
        <v>0.46979865771812079</v>
      </c>
      <c r="AD168" s="229">
        <f t="shared" si="98"/>
        <v>30</v>
      </c>
      <c r="AE168" s="198">
        <f t="shared" si="85"/>
        <v>0.52631578947368418</v>
      </c>
      <c r="AF168" s="229">
        <f t="shared" si="99"/>
        <v>15</v>
      </c>
      <c r="AG168" s="198">
        <f t="shared" si="86"/>
        <v>0.31914893617021278</v>
      </c>
      <c r="AH168" s="432">
        <f t="shared" si="64"/>
        <v>50</v>
      </c>
      <c r="AI168" s="427">
        <f t="shared" si="88"/>
        <v>0.45454545454545453</v>
      </c>
      <c r="AJ168" s="229">
        <f t="shared" si="80"/>
        <v>22</v>
      </c>
      <c r="AK168" s="198">
        <f t="shared" si="87"/>
        <v>0.38596491228070173</v>
      </c>
      <c r="AL168" s="230">
        <f t="shared" si="76"/>
        <v>257.75362216563502</v>
      </c>
    </row>
    <row r="169" spans="1:38" s="139" customFormat="1" x14ac:dyDescent="0.25">
      <c r="A169" s="648"/>
      <c r="B169" s="688" t="s">
        <v>208</v>
      </c>
      <c r="C169" s="626" t="s">
        <v>47</v>
      </c>
      <c r="D169" s="667" t="s">
        <v>83</v>
      </c>
      <c r="E169" s="248" t="s">
        <v>38</v>
      </c>
      <c r="F169" s="249">
        <v>0</v>
      </c>
      <c r="G169" s="249">
        <v>0</v>
      </c>
      <c r="H169" s="249">
        <v>0</v>
      </c>
      <c r="I169" s="249">
        <v>0</v>
      </c>
      <c r="J169" s="250">
        <v>0</v>
      </c>
      <c r="K169" s="614">
        <v>0</v>
      </c>
      <c r="L169" s="249">
        <v>0</v>
      </c>
      <c r="M169" s="250">
        <f t="shared" si="79"/>
        <v>0</v>
      </c>
      <c r="N169" s="251"/>
      <c r="O169" s="252">
        <v>3</v>
      </c>
      <c r="P169" s="252">
        <v>1</v>
      </c>
      <c r="Q169" s="252">
        <v>6</v>
      </c>
      <c r="R169" s="253">
        <v>0</v>
      </c>
      <c r="S169" s="252">
        <v>2</v>
      </c>
      <c r="T169" s="612">
        <v>4</v>
      </c>
      <c r="U169" s="252">
        <v>1</v>
      </c>
      <c r="V169" s="254">
        <f t="shared" si="69"/>
        <v>17</v>
      </c>
      <c r="W169" s="255"/>
      <c r="X169" s="256">
        <f t="shared" si="81"/>
        <v>3</v>
      </c>
      <c r="Y169" s="257">
        <f>+X169/$AQ$3</f>
        <v>2.7522935779816515E-2</v>
      </c>
      <c r="Z169" s="258">
        <f t="shared" si="96"/>
        <v>1</v>
      </c>
      <c r="AA169" s="257">
        <f t="shared" si="70"/>
        <v>9.6153846153846159E-3</v>
      </c>
      <c r="AB169" s="258">
        <f t="shared" si="97"/>
        <v>6</v>
      </c>
      <c r="AC169" s="257">
        <f t="shared" si="71"/>
        <v>2.0477815699658702E-2</v>
      </c>
      <c r="AD169" s="258">
        <f t="shared" si="98"/>
        <v>0</v>
      </c>
      <c r="AE169" s="257">
        <f t="shared" si="72"/>
        <v>0</v>
      </c>
      <c r="AF169" s="258">
        <f t="shared" si="99"/>
        <v>2</v>
      </c>
      <c r="AG169" s="257">
        <f t="shared" si="73"/>
        <v>3.4482758620689655E-2</v>
      </c>
      <c r="AH169" s="433">
        <f t="shared" si="64"/>
        <v>4</v>
      </c>
      <c r="AI169" s="434">
        <f t="shared" si="74"/>
        <v>2.4691358024691357E-2</v>
      </c>
      <c r="AJ169" s="258">
        <f t="shared" si="80"/>
        <v>1</v>
      </c>
      <c r="AK169" s="257">
        <f t="shared" si="75"/>
        <v>1.3698630136986301E-2</v>
      </c>
      <c r="AL169" s="259">
        <f t="shared" si="76"/>
        <v>17.116790252740238</v>
      </c>
    </row>
    <row r="170" spans="1:38" s="139" customFormat="1" x14ac:dyDescent="0.25">
      <c r="A170" s="648"/>
      <c r="B170" s="688"/>
      <c r="C170" s="626"/>
      <c r="D170" s="626"/>
      <c r="E170" s="166" t="s">
        <v>50</v>
      </c>
      <c r="F170" s="178">
        <v>0</v>
      </c>
      <c r="G170" s="178">
        <v>0</v>
      </c>
      <c r="H170" s="178">
        <v>0</v>
      </c>
      <c r="I170" s="178">
        <v>0</v>
      </c>
      <c r="J170" s="175">
        <v>0</v>
      </c>
      <c r="K170" s="606">
        <v>0</v>
      </c>
      <c r="L170" s="178">
        <v>0</v>
      </c>
      <c r="M170" s="175">
        <f t="shared" si="79"/>
        <v>0</v>
      </c>
      <c r="N170" s="180"/>
      <c r="O170" s="178">
        <v>0</v>
      </c>
      <c r="P170" s="178">
        <v>0</v>
      </c>
      <c r="Q170" s="174">
        <v>3</v>
      </c>
      <c r="R170" s="178">
        <v>0</v>
      </c>
      <c r="S170" s="174">
        <v>1</v>
      </c>
      <c r="T170" s="613">
        <v>1</v>
      </c>
      <c r="U170" s="182">
        <v>0</v>
      </c>
      <c r="V170" s="25">
        <f t="shared" si="69"/>
        <v>5</v>
      </c>
      <c r="W170" s="222"/>
      <c r="X170" s="225">
        <f t="shared" si="81"/>
        <v>0</v>
      </c>
      <c r="Y170" s="198">
        <f t="shared" si="77"/>
        <v>0</v>
      </c>
      <c r="Z170" s="22">
        <f t="shared" si="96"/>
        <v>0</v>
      </c>
      <c r="AA170" s="198">
        <f t="shared" si="70"/>
        <v>0</v>
      </c>
      <c r="AB170" s="22">
        <f t="shared" si="97"/>
        <v>3</v>
      </c>
      <c r="AC170" s="198">
        <f>+AB170/$AQ$5</f>
        <v>1.0238907849829351E-2</v>
      </c>
      <c r="AD170" s="22">
        <f t="shared" si="98"/>
        <v>0</v>
      </c>
      <c r="AE170" s="198">
        <f t="shared" si="72"/>
        <v>0</v>
      </c>
      <c r="AF170" s="22">
        <f t="shared" si="99"/>
        <v>1</v>
      </c>
      <c r="AG170" s="198">
        <f t="shared" si="73"/>
        <v>1.7241379310344827E-2</v>
      </c>
      <c r="AH170" s="426">
        <f t="shared" si="64"/>
        <v>1</v>
      </c>
      <c r="AI170" s="427">
        <f t="shared" si="74"/>
        <v>6.1728395061728392E-3</v>
      </c>
      <c r="AJ170" s="22">
        <f t="shared" si="80"/>
        <v>0</v>
      </c>
      <c r="AK170" s="198">
        <f t="shared" si="75"/>
        <v>0</v>
      </c>
      <c r="AL170" s="226">
        <f t="shared" si="76"/>
        <v>5.0336531266663469</v>
      </c>
    </row>
    <row r="171" spans="1:38" s="139" customFormat="1" x14ac:dyDescent="0.25">
      <c r="A171" s="648"/>
      <c r="B171" s="688"/>
      <c r="C171" s="626"/>
      <c r="D171" s="626"/>
      <c r="E171" s="166" t="s">
        <v>35</v>
      </c>
      <c r="F171" s="175">
        <v>5</v>
      </c>
      <c r="G171" s="175">
        <v>1</v>
      </c>
      <c r="H171" s="175">
        <v>3</v>
      </c>
      <c r="I171" s="175">
        <v>1</v>
      </c>
      <c r="J171" s="175">
        <v>0</v>
      </c>
      <c r="K171" s="606">
        <v>3</v>
      </c>
      <c r="L171" s="175">
        <v>3</v>
      </c>
      <c r="M171" s="175">
        <f t="shared" si="79"/>
        <v>16</v>
      </c>
      <c r="N171" s="180"/>
      <c r="O171" s="174">
        <v>41</v>
      </c>
      <c r="P171" s="174">
        <v>29</v>
      </c>
      <c r="Q171" s="174">
        <v>100</v>
      </c>
      <c r="R171" s="174">
        <v>34</v>
      </c>
      <c r="S171" s="174">
        <v>31</v>
      </c>
      <c r="T171" s="613">
        <v>69</v>
      </c>
      <c r="U171" s="174">
        <v>37</v>
      </c>
      <c r="V171" s="25">
        <f t="shared" si="69"/>
        <v>341</v>
      </c>
      <c r="W171" s="222"/>
      <c r="X171" s="225">
        <f t="shared" si="81"/>
        <v>46</v>
      </c>
      <c r="Y171" s="198">
        <f t="shared" si="77"/>
        <v>0.42201834862385323</v>
      </c>
      <c r="Z171" s="22">
        <f t="shared" si="96"/>
        <v>30</v>
      </c>
      <c r="AA171" s="198">
        <f t="shared" si="70"/>
        <v>0.28846153846153844</v>
      </c>
      <c r="AB171" s="22">
        <f t="shared" si="97"/>
        <v>103</v>
      </c>
      <c r="AC171" s="198">
        <f t="shared" si="71"/>
        <v>0.35153583617747441</v>
      </c>
      <c r="AD171" s="22">
        <f t="shared" si="98"/>
        <v>35</v>
      </c>
      <c r="AE171" s="198">
        <f t="shared" si="72"/>
        <v>0.44303797468354428</v>
      </c>
      <c r="AF171" s="22">
        <f t="shared" si="99"/>
        <v>31</v>
      </c>
      <c r="AG171" s="198">
        <f t="shared" si="73"/>
        <v>0.53448275862068961</v>
      </c>
      <c r="AH171" s="426">
        <f t="shared" si="64"/>
        <v>72</v>
      </c>
      <c r="AI171" s="427">
        <f t="shared" si="74"/>
        <v>0.44444444444444442</v>
      </c>
      <c r="AJ171" s="22">
        <f t="shared" si="80"/>
        <v>40</v>
      </c>
      <c r="AK171" s="198">
        <f t="shared" si="75"/>
        <v>0.54794520547945202</v>
      </c>
      <c r="AL171" s="226">
        <f t="shared" si="76"/>
        <v>359.48398090101159</v>
      </c>
    </row>
    <row r="172" spans="1:38" s="139" customFormat="1" x14ac:dyDescent="0.25">
      <c r="A172" s="648"/>
      <c r="B172" s="688"/>
      <c r="C172" s="626"/>
      <c r="D172" s="626"/>
      <c r="E172" s="166" t="s">
        <v>37</v>
      </c>
      <c r="F172" s="175">
        <v>1</v>
      </c>
      <c r="G172" s="175">
        <v>0</v>
      </c>
      <c r="H172" s="175">
        <v>5</v>
      </c>
      <c r="I172" s="178">
        <v>0</v>
      </c>
      <c r="J172" s="175">
        <v>0</v>
      </c>
      <c r="K172" s="606">
        <v>0</v>
      </c>
      <c r="L172" s="178">
        <v>0</v>
      </c>
      <c r="M172" s="175">
        <f t="shared" si="79"/>
        <v>6</v>
      </c>
      <c r="N172" s="180"/>
      <c r="O172" s="174">
        <v>9</v>
      </c>
      <c r="P172" s="174">
        <v>10</v>
      </c>
      <c r="Q172" s="174">
        <v>32</v>
      </c>
      <c r="R172" s="174">
        <v>2</v>
      </c>
      <c r="S172" s="174">
        <v>3</v>
      </c>
      <c r="T172" s="613">
        <v>7</v>
      </c>
      <c r="U172" s="174">
        <v>4</v>
      </c>
      <c r="V172" s="25">
        <f t="shared" si="69"/>
        <v>67</v>
      </c>
      <c r="W172" s="222"/>
      <c r="X172" s="225">
        <f t="shared" si="81"/>
        <v>10</v>
      </c>
      <c r="Y172" s="198">
        <f t="shared" si="77"/>
        <v>9.1743119266055051E-2</v>
      </c>
      <c r="Z172" s="22">
        <f t="shared" si="96"/>
        <v>10</v>
      </c>
      <c r="AA172" s="198">
        <f t="shared" si="70"/>
        <v>9.6153846153846159E-2</v>
      </c>
      <c r="AB172" s="22">
        <f t="shared" si="97"/>
        <v>37</v>
      </c>
      <c r="AC172" s="198">
        <f t="shared" si="71"/>
        <v>0.12627986348122866</v>
      </c>
      <c r="AD172" s="22">
        <f t="shared" si="98"/>
        <v>2</v>
      </c>
      <c r="AE172" s="198">
        <f t="shared" si="72"/>
        <v>2.5316455696202531E-2</v>
      </c>
      <c r="AF172" s="22">
        <f t="shared" si="99"/>
        <v>3</v>
      </c>
      <c r="AG172" s="198">
        <f t="shared" si="73"/>
        <v>5.1724137931034482E-2</v>
      </c>
      <c r="AH172" s="426">
        <f t="shared" si="64"/>
        <v>7</v>
      </c>
      <c r="AI172" s="427">
        <f t="shared" si="74"/>
        <v>4.3209876543209874E-2</v>
      </c>
      <c r="AJ172" s="22">
        <f t="shared" si="80"/>
        <v>4</v>
      </c>
      <c r="AK172" s="198">
        <f t="shared" si="75"/>
        <v>5.4794520547945202E-2</v>
      </c>
      <c r="AL172" s="226">
        <f t="shared" si="76"/>
        <v>73.434427299071587</v>
      </c>
    </row>
    <row r="173" spans="1:38" s="139" customFormat="1" x14ac:dyDescent="0.25">
      <c r="A173" s="648"/>
      <c r="B173" s="688"/>
      <c r="C173" s="626"/>
      <c r="D173" s="626"/>
      <c r="E173" s="166" t="s">
        <v>36</v>
      </c>
      <c r="F173" s="175">
        <v>3</v>
      </c>
      <c r="G173" s="175">
        <v>7</v>
      </c>
      <c r="H173" s="175">
        <v>11</v>
      </c>
      <c r="I173" s="178">
        <v>0</v>
      </c>
      <c r="J173" s="175">
        <v>0</v>
      </c>
      <c r="K173" s="606">
        <v>3</v>
      </c>
      <c r="L173" s="175">
        <v>3</v>
      </c>
      <c r="M173" s="175">
        <f t="shared" si="79"/>
        <v>27</v>
      </c>
      <c r="N173" s="180"/>
      <c r="O173" s="174">
        <v>47</v>
      </c>
      <c r="P173" s="174">
        <v>56</v>
      </c>
      <c r="Q173" s="174">
        <v>133</v>
      </c>
      <c r="R173" s="174">
        <v>42</v>
      </c>
      <c r="S173" s="174">
        <v>21</v>
      </c>
      <c r="T173" s="613">
        <v>75</v>
      </c>
      <c r="U173" s="174">
        <v>25</v>
      </c>
      <c r="V173" s="25">
        <f t="shared" si="69"/>
        <v>399</v>
      </c>
      <c r="W173" s="222"/>
      <c r="X173" s="225">
        <f t="shared" si="81"/>
        <v>50</v>
      </c>
      <c r="Y173" s="198">
        <f t="shared" si="77"/>
        <v>0.45871559633027525</v>
      </c>
      <c r="Z173" s="22">
        <f t="shared" si="96"/>
        <v>63</v>
      </c>
      <c r="AA173" s="198">
        <f t="shared" si="70"/>
        <v>0.60576923076923073</v>
      </c>
      <c r="AB173" s="22">
        <f t="shared" si="97"/>
        <v>144</v>
      </c>
      <c r="AC173" s="198">
        <f t="shared" si="71"/>
        <v>0.49146757679180886</v>
      </c>
      <c r="AD173" s="22">
        <f t="shared" si="98"/>
        <v>42</v>
      </c>
      <c r="AE173" s="198">
        <f t="shared" si="72"/>
        <v>0.53164556962025311</v>
      </c>
      <c r="AF173" s="22">
        <f t="shared" si="99"/>
        <v>21</v>
      </c>
      <c r="AG173" s="198">
        <f t="shared" si="73"/>
        <v>0.36206896551724138</v>
      </c>
      <c r="AH173" s="426">
        <f t="shared" si="64"/>
        <v>78</v>
      </c>
      <c r="AI173" s="427">
        <f t="shared" si="74"/>
        <v>0.48148148148148145</v>
      </c>
      <c r="AJ173" s="22">
        <f t="shared" si="80"/>
        <v>28</v>
      </c>
      <c r="AK173" s="198">
        <f t="shared" si="75"/>
        <v>0.38356164383561642</v>
      </c>
      <c r="AL173" s="226">
        <f t="shared" si="76"/>
        <v>428.93114842051028</v>
      </c>
    </row>
    <row r="174" spans="1:38" s="139" customFormat="1" x14ac:dyDescent="0.25">
      <c r="A174" s="648"/>
      <c r="B174" s="688"/>
      <c r="C174" s="626"/>
      <c r="D174" s="626" t="s">
        <v>84</v>
      </c>
      <c r="E174" s="166" t="s">
        <v>38</v>
      </c>
      <c r="F174" s="175">
        <v>0</v>
      </c>
      <c r="G174" s="175">
        <v>0</v>
      </c>
      <c r="H174" s="175">
        <v>1</v>
      </c>
      <c r="I174" s="178">
        <v>0</v>
      </c>
      <c r="J174" s="175">
        <v>0</v>
      </c>
      <c r="K174" s="606">
        <v>0</v>
      </c>
      <c r="L174" s="178">
        <v>0</v>
      </c>
      <c r="M174" s="175">
        <f t="shared" si="79"/>
        <v>1</v>
      </c>
      <c r="N174" s="180"/>
      <c r="O174" s="174">
        <v>5</v>
      </c>
      <c r="P174" s="174">
        <v>1</v>
      </c>
      <c r="Q174" s="174">
        <v>6</v>
      </c>
      <c r="R174" s="182">
        <v>0</v>
      </c>
      <c r="S174" s="174">
        <v>1</v>
      </c>
      <c r="T174" s="613">
        <v>0</v>
      </c>
      <c r="U174" s="174">
        <v>1</v>
      </c>
      <c r="V174" s="25">
        <f t="shared" si="69"/>
        <v>14</v>
      </c>
      <c r="W174" s="222"/>
      <c r="X174" s="225">
        <f t="shared" si="81"/>
        <v>5</v>
      </c>
      <c r="Y174" s="198">
        <f t="shared" si="77"/>
        <v>4.5871559633027525E-2</v>
      </c>
      <c r="Z174" s="22">
        <f t="shared" si="96"/>
        <v>1</v>
      </c>
      <c r="AA174" s="198">
        <f>+Z174/$AQ$4</f>
        <v>9.6153846153846159E-3</v>
      </c>
      <c r="AB174" s="22">
        <f t="shared" si="97"/>
        <v>7</v>
      </c>
      <c r="AC174" s="198">
        <f t="shared" si="71"/>
        <v>2.3890784982935155E-2</v>
      </c>
      <c r="AD174" s="22">
        <f t="shared" si="98"/>
        <v>0</v>
      </c>
      <c r="AE174" s="198">
        <f t="shared" si="72"/>
        <v>0</v>
      </c>
      <c r="AF174" s="22">
        <f t="shared" si="99"/>
        <v>1</v>
      </c>
      <c r="AG174" s="198">
        <f t="shared" si="73"/>
        <v>1.7241379310344827E-2</v>
      </c>
      <c r="AH174" s="426">
        <f t="shared" si="64"/>
        <v>0</v>
      </c>
      <c r="AI174" s="427">
        <f t="shared" si="74"/>
        <v>0</v>
      </c>
      <c r="AJ174" s="22">
        <f t="shared" si="80"/>
        <v>1</v>
      </c>
      <c r="AK174" s="198">
        <f t="shared" si="75"/>
        <v>1.3698630136986301E-2</v>
      </c>
      <c r="AL174" s="226">
        <f t="shared" si="76"/>
        <v>15.096619108541693</v>
      </c>
    </row>
    <row r="175" spans="1:38" s="139" customFormat="1" x14ac:dyDescent="0.25">
      <c r="A175" s="648"/>
      <c r="B175" s="688"/>
      <c r="C175" s="626"/>
      <c r="D175" s="626"/>
      <c r="E175" s="166" t="s">
        <v>50</v>
      </c>
      <c r="F175" s="175">
        <v>0</v>
      </c>
      <c r="G175" s="175">
        <v>0</v>
      </c>
      <c r="H175" s="175">
        <v>0</v>
      </c>
      <c r="I175" s="178">
        <v>0</v>
      </c>
      <c r="J175" s="175">
        <v>0</v>
      </c>
      <c r="K175" s="606">
        <v>0</v>
      </c>
      <c r="L175" s="178">
        <v>0</v>
      </c>
      <c r="M175" s="175">
        <f t="shared" si="79"/>
        <v>0</v>
      </c>
      <c r="N175" s="180"/>
      <c r="O175" s="174">
        <v>1</v>
      </c>
      <c r="P175" s="178">
        <v>0</v>
      </c>
      <c r="Q175" s="178">
        <v>0</v>
      </c>
      <c r="R175" s="178">
        <v>0</v>
      </c>
      <c r="S175" s="174">
        <v>1</v>
      </c>
      <c r="T175" s="606">
        <v>0</v>
      </c>
      <c r="U175" s="178">
        <v>0</v>
      </c>
      <c r="V175" s="25">
        <f t="shared" si="69"/>
        <v>2</v>
      </c>
      <c r="W175" s="222"/>
      <c r="X175" s="225">
        <f t="shared" si="81"/>
        <v>1</v>
      </c>
      <c r="Y175" s="198">
        <f t="shared" si="77"/>
        <v>9.1743119266055051E-3</v>
      </c>
      <c r="Z175" s="22">
        <f t="shared" si="96"/>
        <v>0</v>
      </c>
      <c r="AA175" s="198">
        <f t="shared" si="70"/>
        <v>0</v>
      </c>
      <c r="AB175" s="22">
        <f t="shared" si="97"/>
        <v>0</v>
      </c>
      <c r="AC175" s="198">
        <f t="shared" si="71"/>
        <v>0</v>
      </c>
      <c r="AD175" s="22">
        <f t="shared" si="98"/>
        <v>0</v>
      </c>
      <c r="AE175" s="198">
        <f t="shared" si="72"/>
        <v>0</v>
      </c>
      <c r="AF175" s="22">
        <f t="shared" si="99"/>
        <v>1</v>
      </c>
      <c r="AG175" s="198">
        <f t="shared" si="73"/>
        <v>1.7241379310344827E-2</v>
      </c>
      <c r="AH175" s="426">
        <f t="shared" si="64"/>
        <v>0</v>
      </c>
      <c r="AI175" s="427">
        <f t="shared" si="74"/>
        <v>0</v>
      </c>
      <c r="AJ175" s="22">
        <f t="shared" si="80"/>
        <v>0</v>
      </c>
      <c r="AK175" s="198">
        <f t="shared" si="75"/>
        <v>0</v>
      </c>
      <c r="AL175" s="226">
        <f t="shared" si="76"/>
        <v>2.02641569123695</v>
      </c>
    </row>
    <row r="176" spans="1:38" s="139" customFormat="1" x14ac:dyDescent="0.25">
      <c r="A176" s="648"/>
      <c r="B176" s="688"/>
      <c r="C176" s="626"/>
      <c r="D176" s="626"/>
      <c r="E176" s="166" t="s">
        <v>35</v>
      </c>
      <c r="F176" s="175">
        <v>7</v>
      </c>
      <c r="G176" s="175">
        <v>1</v>
      </c>
      <c r="H176" s="175">
        <v>7</v>
      </c>
      <c r="I176" s="175">
        <v>1</v>
      </c>
      <c r="J176" s="175">
        <v>0</v>
      </c>
      <c r="K176" s="606">
        <v>3</v>
      </c>
      <c r="L176" s="175">
        <v>3</v>
      </c>
      <c r="M176" s="175">
        <f t="shared" si="79"/>
        <v>22</v>
      </c>
      <c r="N176" s="180"/>
      <c r="O176" s="174">
        <v>45</v>
      </c>
      <c r="P176" s="174">
        <v>39</v>
      </c>
      <c r="Q176" s="174">
        <v>121</v>
      </c>
      <c r="R176" s="174">
        <v>40</v>
      </c>
      <c r="S176" s="174">
        <v>31</v>
      </c>
      <c r="T176" s="613">
        <v>78</v>
      </c>
      <c r="U176" s="174">
        <v>39</v>
      </c>
      <c r="V176" s="25">
        <f t="shared" si="69"/>
        <v>393</v>
      </c>
      <c r="W176" s="222"/>
      <c r="X176" s="225">
        <f t="shared" si="81"/>
        <v>52</v>
      </c>
      <c r="Y176" s="198">
        <f t="shared" si="77"/>
        <v>0.47706422018348627</v>
      </c>
      <c r="Z176" s="22">
        <f t="shared" si="96"/>
        <v>40</v>
      </c>
      <c r="AA176" s="198">
        <f t="shared" si="70"/>
        <v>0.38461538461538464</v>
      </c>
      <c r="AB176" s="22">
        <f t="shared" si="97"/>
        <v>128</v>
      </c>
      <c r="AC176" s="198">
        <f t="shared" si="71"/>
        <v>0.43686006825938567</v>
      </c>
      <c r="AD176" s="22">
        <f t="shared" si="98"/>
        <v>41</v>
      </c>
      <c r="AE176" s="198">
        <f t="shared" si="72"/>
        <v>0.51898734177215189</v>
      </c>
      <c r="AF176" s="22">
        <f t="shared" si="99"/>
        <v>31</v>
      </c>
      <c r="AG176" s="198">
        <f t="shared" si="73"/>
        <v>0.53448275862068961</v>
      </c>
      <c r="AH176" s="426">
        <f t="shared" si="64"/>
        <v>81</v>
      </c>
      <c r="AI176" s="427">
        <f t="shared" si="74"/>
        <v>0.5</v>
      </c>
      <c r="AJ176" s="22">
        <f t="shared" si="80"/>
        <v>42</v>
      </c>
      <c r="AK176" s="198">
        <f t="shared" si="75"/>
        <v>0.57534246575342463</v>
      </c>
      <c r="AL176" s="226">
        <f t="shared" si="76"/>
        <v>417.85200977345113</v>
      </c>
    </row>
    <row r="177" spans="1:38" s="139" customFormat="1" x14ac:dyDescent="0.25">
      <c r="A177" s="648"/>
      <c r="B177" s="688"/>
      <c r="C177" s="626"/>
      <c r="D177" s="626"/>
      <c r="E177" s="166" t="s">
        <v>37</v>
      </c>
      <c r="F177" s="175">
        <v>0</v>
      </c>
      <c r="G177" s="175">
        <v>0</v>
      </c>
      <c r="H177" s="175">
        <v>0</v>
      </c>
      <c r="I177" s="178">
        <v>0</v>
      </c>
      <c r="J177" s="175">
        <v>0</v>
      </c>
      <c r="K177" s="606">
        <v>0</v>
      </c>
      <c r="L177" s="175">
        <v>1</v>
      </c>
      <c r="M177" s="175">
        <f t="shared" si="79"/>
        <v>1</v>
      </c>
      <c r="N177" s="180"/>
      <c r="O177" s="174">
        <v>8</v>
      </c>
      <c r="P177" s="174">
        <v>7</v>
      </c>
      <c r="Q177" s="174">
        <v>20</v>
      </c>
      <c r="R177" s="174">
        <v>3</v>
      </c>
      <c r="S177" s="174">
        <v>2</v>
      </c>
      <c r="T177" s="613">
        <v>9</v>
      </c>
      <c r="U177" s="174">
        <v>5</v>
      </c>
      <c r="V177" s="25">
        <f t="shared" si="69"/>
        <v>54</v>
      </c>
      <c r="W177" s="222"/>
      <c r="X177" s="225">
        <f t="shared" si="81"/>
        <v>8</v>
      </c>
      <c r="Y177" s="198">
        <f t="shared" si="77"/>
        <v>7.3394495412844041E-2</v>
      </c>
      <c r="Z177" s="22">
        <f t="shared" si="96"/>
        <v>7</v>
      </c>
      <c r="AA177" s="198">
        <f t="shared" si="70"/>
        <v>6.7307692307692304E-2</v>
      </c>
      <c r="AB177" s="22">
        <f t="shared" si="97"/>
        <v>20</v>
      </c>
      <c r="AC177" s="198">
        <f t="shared" si="71"/>
        <v>6.8259385665529013E-2</v>
      </c>
      <c r="AD177" s="22">
        <f t="shared" si="98"/>
        <v>3</v>
      </c>
      <c r="AE177" s="198">
        <f t="shared" si="72"/>
        <v>3.7974683544303799E-2</v>
      </c>
      <c r="AF177" s="22">
        <f t="shared" si="99"/>
        <v>2</v>
      </c>
      <c r="AG177" s="198">
        <f t="shared" si="73"/>
        <v>3.4482758620689655E-2</v>
      </c>
      <c r="AH177" s="426">
        <f t="shared" si="64"/>
        <v>9</v>
      </c>
      <c r="AI177" s="427">
        <f t="shared" si="74"/>
        <v>5.5555555555555552E-2</v>
      </c>
      <c r="AJ177" s="22">
        <f t="shared" si="80"/>
        <v>6</v>
      </c>
      <c r="AK177" s="198">
        <f t="shared" si="75"/>
        <v>8.2191780821917804E-2</v>
      </c>
      <c r="AL177" s="226">
        <f t="shared" si="76"/>
        <v>55.336974571106616</v>
      </c>
    </row>
    <row r="178" spans="1:38" s="139" customFormat="1" x14ac:dyDescent="0.25">
      <c r="A178" s="648"/>
      <c r="B178" s="688"/>
      <c r="C178" s="626"/>
      <c r="D178" s="626"/>
      <c r="E178" s="166" t="s">
        <v>36</v>
      </c>
      <c r="F178" s="175">
        <v>2</v>
      </c>
      <c r="G178" s="175">
        <v>7</v>
      </c>
      <c r="H178" s="175">
        <v>11</v>
      </c>
      <c r="I178" s="178">
        <v>0</v>
      </c>
      <c r="J178" s="175">
        <v>0</v>
      </c>
      <c r="K178" s="606">
        <v>3</v>
      </c>
      <c r="L178" s="175">
        <v>2</v>
      </c>
      <c r="M178" s="175">
        <f t="shared" si="79"/>
        <v>25</v>
      </c>
      <c r="N178" s="180"/>
      <c r="O178" s="174">
        <v>41</v>
      </c>
      <c r="P178" s="174">
        <v>49</v>
      </c>
      <c r="Q178" s="174">
        <v>127</v>
      </c>
      <c r="R178" s="174">
        <v>35</v>
      </c>
      <c r="S178" s="174">
        <v>23</v>
      </c>
      <c r="T178" s="613">
        <v>69</v>
      </c>
      <c r="U178" s="174">
        <v>22</v>
      </c>
      <c r="V178" s="25">
        <f t="shared" si="69"/>
        <v>366</v>
      </c>
      <c r="W178" s="222"/>
      <c r="X178" s="225">
        <f t="shared" si="81"/>
        <v>43</v>
      </c>
      <c r="Y178" s="198">
        <f t="shared" si="77"/>
        <v>0.39449541284403672</v>
      </c>
      <c r="Z178" s="22">
        <f t="shared" si="96"/>
        <v>56</v>
      </c>
      <c r="AA178" s="198">
        <f t="shared" si="70"/>
        <v>0.53846153846153844</v>
      </c>
      <c r="AB178" s="22">
        <f t="shared" si="97"/>
        <v>138</v>
      </c>
      <c r="AC178" s="198">
        <f t="shared" si="71"/>
        <v>0.47098976109215018</v>
      </c>
      <c r="AD178" s="22">
        <f t="shared" si="98"/>
        <v>35</v>
      </c>
      <c r="AE178" s="198">
        <f t="shared" si="72"/>
        <v>0.44303797468354428</v>
      </c>
      <c r="AF178" s="22">
        <f t="shared" si="99"/>
        <v>23</v>
      </c>
      <c r="AG178" s="198">
        <f t="shared" si="73"/>
        <v>0.39655172413793105</v>
      </c>
      <c r="AH178" s="426">
        <f t="shared" si="64"/>
        <v>72</v>
      </c>
      <c r="AI178" s="427">
        <f t="shared" si="74"/>
        <v>0.44444444444444442</v>
      </c>
      <c r="AJ178" s="22">
        <f t="shared" si="80"/>
        <v>24</v>
      </c>
      <c r="AK178" s="198">
        <f t="shared" si="75"/>
        <v>0.32876712328767121</v>
      </c>
      <c r="AL178" s="226">
        <f t="shared" si="76"/>
        <v>393.68798085566362</v>
      </c>
    </row>
    <row r="179" spans="1:38" s="139" customFormat="1" x14ac:dyDescent="0.25">
      <c r="A179" s="648"/>
      <c r="B179" s="688"/>
      <c r="C179" s="626"/>
      <c r="D179" s="626" t="s">
        <v>85</v>
      </c>
      <c r="E179" s="166" t="s">
        <v>38</v>
      </c>
      <c r="F179" s="175">
        <v>0</v>
      </c>
      <c r="G179" s="175">
        <v>0</v>
      </c>
      <c r="H179" s="175">
        <v>0</v>
      </c>
      <c r="I179" s="178">
        <v>0</v>
      </c>
      <c r="J179" s="175">
        <v>0</v>
      </c>
      <c r="K179" s="606">
        <v>0</v>
      </c>
      <c r="L179" s="178">
        <v>0</v>
      </c>
      <c r="M179" s="175">
        <f t="shared" si="79"/>
        <v>0</v>
      </c>
      <c r="N179" s="180"/>
      <c r="O179" s="174">
        <v>3</v>
      </c>
      <c r="P179" s="178">
        <v>0</v>
      </c>
      <c r="Q179" s="174">
        <v>3</v>
      </c>
      <c r="R179" s="182">
        <v>0</v>
      </c>
      <c r="S179" s="182">
        <v>0</v>
      </c>
      <c r="T179" s="613">
        <v>0</v>
      </c>
      <c r="U179" s="174">
        <v>1</v>
      </c>
      <c r="V179" s="25">
        <f t="shared" si="69"/>
        <v>7</v>
      </c>
      <c r="W179" s="222"/>
      <c r="X179" s="225">
        <f t="shared" si="81"/>
        <v>3</v>
      </c>
      <c r="Y179" s="198">
        <f t="shared" si="77"/>
        <v>2.7522935779816515E-2</v>
      </c>
      <c r="Z179" s="22">
        <f t="shared" si="96"/>
        <v>0</v>
      </c>
      <c r="AA179" s="198">
        <f t="shared" si="70"/>
        <v>0</v>
      </c>
      <c r="AB179" s="22">
        <f t="shared" si="97"/>
        <v>3</v>
      </c>
      <c r="AC179" s="198">
        <f t="shared" si="71"/>
        <v>1.0238907849829351E-2</v>
      </c>
      <c r="AD179" s="22">
        <f t="shared" si="98"/>
        <v>0</v>
      </c>
      <c r="AE179" s="198">
        <f t="shared" si="72"/>
        <v>0</v>
      </c>
      <c r="AF179" s="22">
        <f t="shared" si="99"/>
        <v>0</v>
      </c>
      <c r="AG179" s="198">
        <f t="shared" si="73"/>
        <v>0</v>
      </c>
      <c r="AH179" s="426">
        <f t="shared" si="64"/>
        <v>0</v>
      </c>
      <c r="AI179" s="427">
        <f t="shared" si="74"/>
        <v>0</v>
      </c>
      <c r="AJ179" s="22">
        <f t="shared" si="80"/>
        <v>1</v>
      </c>
      <c r="AK179" s="198">
        <f t="shared" si="75"/>
        <v>1.3698630136986301E-2</v>
      </c>
      <c r="AL179" s="226">
        <f t="shared" si="76"/>
        <v>7.0377618436296459</v>
      </c>
    </row>
    <row r="180" spans="1:38" s="139" customFormat="1" x14ac:dyDescent="0.25">
      <c r="A180" s="648"/>
      <c r="B180" s="688"/>
      <c r="C180" s="626"/>
      <c r="D180" s="626"/>
      <c r="E180" s="166" t="s">
        <v>50</v>
      </c>
      <c r="F180" s="175">
        <v>0</v>
      </c>
      <c r="G180" s="175">
        <v>0</v>
      </c>
      <c r="H180" s="175">
        <v>0</v>
      </c>
      <c r="I180" s="178">
        <v>0</v>
      </c>
      <c r="J180" s="175">
        <v>0</v>
      </c>
      <c r="K180" s="606">
        <v>0</v>
      </c>
      <c r="L180" s="178">
        <v>0</v>
      </c>
      <c r="M180" s="175">
        <f t="shared" si="79"/>
        <v>0</v>
      </c>
      <c r="N180" s="180"/>
      <c r="O180" s="174">
        <v>1</v>
      </c>
      <c r="P180" s="174">
        <v>1</v>
      </c>
      <c r="Q180" s="174">
        <v>1</v>
      </c>
      <c r="R180" s="182">
        <v>0</v>
      </c>
      <c r="S180" s="174">
        <v>2</v>
      </c>
      <c r="T180" s="613">
        <v>0</v>
      </c>
      <c r="U180" s="182">
        <v>0</v>
      </c>
      <c r="V180" s="25">
        <f t="shared" si="69"/>
        <v>5</v>
      </c>
      <c r="W180" s="222"/>
      <c r="X180" s="225">
        <f t="shared" si="81"/>
        <v>1</v>
      </c>
      <c r="Y180" s="198">
        <f t="shared" si="77"/>
        <v>9.1743119266055051E-3</v>
      </c>
      <c r="Z180" s="22">
        <f t="shared" si="96"/>
        <v>1</v>
      </c>
      <c r="AA180" s="198">
        <f t="shared" si="70"/>
        <v>9.6153846153846159E-3</v>
      </c>
      <c r="AB180" s="22">
        <f t="shared" si="97"/>
        <v>1</v>
      </c>
      <c r="AC180" s="198">
        <f t="shared" si="71"/>
        <v>3.4129692832764505E-3</v>
      </c>
      <c r="AD180" s="22">
        <f t="shared" si="98"/>
        <v>0</v>
      </c>
      <c r="AE180" s="198">
        <f t="shared" si="72"/>
        <v>0</v>
      </c>
      <c r="AF180" s="22">
        <f t="shared" si="99"/>
        <v>2</v>
      </c>
      <c r="AG180" s="198">
        <f t="shared" si="73"/>
        <v>3.4482758620689655E-2</v>
      </c>
      <c r="AH180" s="426">
        <f t="shared" si="64"/>
        <v>0</v>
      </c>
      <c r="AI180" s="427">
        <f t="shared" si="74"/>
        <v>0</v>
      </c>
      <c r="AJ180" s="22">
        <f t="shared" si="80"/>
        <v>0</v>
      </c>
      <c r="AK180" s="198">
        <f t="shared" si="75"/>
        <v>0</v>
      </c>
      <c r="AL180" s="226">
        <f t="shared" si="76"/>
        <v>5.0566854244459556</v>
      </c>
    </row>
    <row r="181" spans="1:38" s="139" customFormat="1" x14ac:dyDescent="0.25">
      <c r="A181" s="648"/>
      <c r="B181" s="688"/>
      <c r="C181" s="626"/>
      <c r="D181" s="626"/>
      <c r="E181" s="166" t="s">
        <v>35</v>
      </c>
      <c r="F181" s="175">
        <v>4</v>
      </c>
      <c r="G181" s="175">
        <v>1</v>
      </c>
      <c r="H181" s="175">
        <v>8</v>
      </c>
      <c r="I181" s="175">
        <v>1</v>
      </c>
      <c r="J181" s="175">
        <v>0</v>
      </c>
      <c r="K181" s="606">
        <v>2</v>
      </c>
      <c r="L181" s="175">
        <v>3</v>
      </c>
      <c r="M181" s="175">
        <f t="shared" si="79"/>
        <v>19</v>
      </c>
      <c r="N181" s="180"/>
      <c r="O181" s="174">
        <v>36</v>
      </c>
      <c r="P181" s="174">
        <v>34</v>
      </c>
      <c r="Q181" s="174">
        <v>108</v>
      </c>
      <c r="R181" s="174">
        <v>33</v>
      </c>
      <c r="S181" s="174">
        <v>26</v>
      </c>
      <c r="T181" s="613">
        <v>75</v>
      </c>
      <c r="U181" s="174">
        <v>36</v>
      </c>
      <c r="V181" s="25">
        <f t="shared" si="69"/>
        <v>348</v>
      </c>
      <c r="W181" s="222"/>
      <c r="X181" s="225">
        <f t="shared" si="81"/>
        <v>40</v>
      </c>
      <c r="Y181" s="198">
        <f t="shared" si="77"/>
        <v>0.3669724770642202</v>
      </c>
      <c r="Z181" s="22">
        <f t="shared" si="96"/>
        <v>35</v>
      </c>
      <c r="AA181" s="198">
        <f t="shared" si="70"/>
        <v>0.33653846153846156</v>
      </c>
      <c r="AB181" s="22">
        <f t="shared" si="97"/>
        <v>116</v>
      </c>
      <c r="AC181" s="198">
        <f t="shared" si="71"/>
        <v>0.39590443686006827</v>
      </c>
      <c r="AD181" s="22">
        <f t="shared" si="98"/>
        <v>34</v>
      </c>
      <c r="AE181" s="198">
        <f t="shared" si="72"/>
        <v>0.43037974683544306</v>
      </c>
      <c r="AF181" s="22">
        <f t="shared" si="99"/>
        <v>26</v>
      </c>
      <c r="AG181" s="198">
        <f t="shared" si="73"/>
        <v>0.44827586206896552</v>
      </c>
      <c r="AH181" s="426">
        <f t="shared" si="64"/>
        <v>77</v>
      </c>
      <c r="AI181" s="427">
        <f t="shared" si="74"/>
        <v>0.47530864197530864</v>
      </c>
      <c r="AJ181" s="22">
        <f t="shared" si="80"/>
        <v>39</v>
      </c>
      <c r="AK181" s="198">
        <f t="shared" si="75"/>
        <v>0.53424657534246578</v>
      </c>
      <c r="AL181" s="226">
        <f t="shared" si="76"/>
        <v>369.45337962634244</v>
      </c>
    </row>
    <row r="182" spans="1:38" s="139" customFormat="1" x14ac:dyDescent="0.25">
      <c r="A182" s="648"/>
      <c r="B182" s="688"/>
      <c r="C182" s="626"/>
      <c r="D182" s="626"/>
      <c r="E182" s="166" t="s">
        <v>37</v>
      </c>
      <c r="F182" s="175">
        <v>1</v>
      </c>
      <c r="G182" s="175">
        <v>0</v>
      </c>
      <c r="H182" s="175">
        <v>4</v>
      </c>
      <c r="I182" s="178">
        <v>0</v>
      </c>
      <c r="J182" s="175">
        <v>0</v>
      </c>
      <c r="K182" s="606">
        <v>0</v>
      </c>
      <c r="L182" s="175">
        <v>1</v>
      </c>
      <c r="M182" s="175">
        <f t="shared" si="79"/>
        <v>6</v>
      </c>
      <c r="N182" s="180"/>
      <c r="O182" s="174">
        <v>19</v>
      </c>
      <c r="P182" s="174">
        <v>16</v>
      </c>
      <c r="Q182" s="174">
        <v>37</v>
      </c>
      <c r="R182" s="174">
        <v>3</v>
      </c>
      <c r="S182" s="174">
        <v>10</v>
      </c>
      <c r="T182" s="613">
        <v>17</v>
      </c>
      <c r="U182" s="174">
        <v>7</v>
      </c>
      <c r="V182" s="25">
        <f t="shared" si="69"/>
        <v>109</v>
      </c>
      <c r="W182" s="222"/>
      <c r="X182" s="225">
        <f t="shared" si="81"/>
        <v>20</v>
      </c>
      <c r="Y182" s="198">
        <f t="shared" si="77"/>
        <v>0.1834862385321101</v>
      </c>
      <c r="Z182" s="22">
        <f t="shared" si="96"/>
        <v>16</v>
      </c>
      <c r="AA182" s="198">
        <f t="shared" si="70"/>
        <v>0.15384615384615385</v>
      </c>
      <c r="AB182" s="22">
        <f t="shared" si="97"/>
        <v>41</v>
      </c>
      <c r="AC182" s="198">
        <f t="shared" si="71"/>
        <v>0.13993174061433447</v>
      </c>
      <c r="AD182" s="22">
        <f t="shared" si="98"/>
        <v>3</v>
      </c>
      <c r="AE182" s="198">
        <f t="shared" si="72"/>
        <v>3.7974683544303799E-2</v>
      </c>
      <c r="AF182" s="22">
        <f t="shared" si="99"/>
        <v>10</v>
      </c>
      <c r="AG182" s="198">
        <f t="shared" si="73"/>
        <v>0.17241379310344829</v>
      </c>
      <c r="AH182" s="426">
        <f t="shared" si="64"/>
        <v>17</v>
      </c>
      <c r="AI182" s="427">
        <f t="shared" si="74"/>
        <v>0.10493827160493827</v>
      </c>
      <c r="AJ182" s="22">
        <f t="shared" si="80"/>
        <v>8</v>
      </c>
      <c r="AK182" s="198">
        <f t="shared" si="75"/>
        <v>0.1095890410958904</v>
      </c>
      <c r="AL182" s="226">
        <f t="shared" si="76"/>
        <v>115.79259088124529</v>
      </c>
    </row>
    <row r="183" spans="1:38" s="139" customFormat="1" x14ac:dyDescent="0.25">
      <c r="A183" s="648"/>
      <c r="B183" s="688"/>
      <c r="C183" s="626"/>
      <c r="D183" s="626"/>
      <c r="E183" s="166" t="s">
        <v>36</v>
      </c>
      <c r="F183" s="175">
        <v>4</v>
      </c>
      <c r="G183" s="175">
        <v>7</v>
      </c>
      <c r="H183" s="175">
        <v>7</v>
      </c>
      <c r="I183" s="178">
        <v>0</v>
      </c>
      <c r="J183" s="175">
        <v>0</v>
      </c>
      <c r="K183" s="606">
        <v>4</v>
      </c>
      <c r="L183" s="175">
        <v>2</v>
      </c>
      <c r="M183" s="175">
        <f t="shared" si="79"/>
        <v>24</v>
      </c>
      <c r="N183" s="180"/>
      <c r="O183" s="174">
        <v>41</v>
      </c>
      <c r="P183" s="174">
        <v>45</v>
      </c>
      <c r="Q183" s="174">
        <v>125</v>
      </c>
      <c r="R183" s="174">
        <v>42</v>
      </c>
      <c r="S183" s="174">
        <v>20</v>
      </c>
      <c r="T183" s="613">
        <v>64</v>
      </c>
      <c r="U183" s="174">
        <v>23</v>
      </c>
      <c r="V183" s="25">
        <f t="shared" si="69"/>
        <v>360</v>
      </c>
      <c r="W183" s="222"/>
      <c r="X183" s="225">
        <f t="shared" si="81"/>
        <v>45</v>
      </c>
      <c r="Y183" s="198">
        <f t="shared" si="77"/>
        <v>0.41284403669724773</v>
      </c>
      <c r="Z183" s="22">
        <f t="shared" si="96"/>
        <v>52</v>
      </c>
      <c r="AA183" s="198">
        <f t="shared" si="70"/>
        <v>0.5</v>
      </c>
      <c r="AB183" s="22">
        <f t="shared" si="97"/>
        <v>132</v>
      </c>
      <c r="AC183" s="198">
        <f t="shared" si="71"/>
        <v>0.45051194539249145</v>
      </c>
      <c r="AD183" s="22">
        <f t="shared" si="98"/>
        <v>42</v>
      </c>
      <c r="AE183" s="198">
        <f t="shared" si="72"/>
        <v>0.53164556962025311</v>
      </c>
      <c r="AF183" s="22">
        <f t="shared" si="99"/>
        <v>20</v>
      </c>
      <c r="AG183" s="198">
        <f t="shared" si="73"/>
        <v>0.34482758620689657</v>
      </c>
      <c r="AH183" s="426">
        <f t="shared" si="64"/>
        <v>68</v>
      </c>
      <c r="AI183" s="427">
        <f t="shared" si="74"/>
        <v>0.41975308641975306</v>
      </c>
      <c r="AJ183" s="22">
        <f t="shared" si="80"/>
        <v>25</v>
      </c>
      <c r="AK183" s="198">
        <f t="shared" si="75"/>
        <v>0.34246575342465752</v>
      </c>
      <c r="AL183" s="226">
        <f t="shared" si="76"/>
        <v>386.65958222433665</v>
      </c>
    </row>
    <row r="184" spans="1:38" s="139" customFormat="1" x14ac:dyDescent="0.25">
      <c r="A184" s="648"/>
      <c r="B184" s="688"/>
      <c r="C184" s="626"/>
      <c r="D184" s="626" t="s">
        <v>86</v>
      </c>
      <c r="E184" s="166" t="s">
        <v>38</v>
      </c>
      <c r="F184" s="175">
        <v>0</v>
      </c>
      <c r="G184" s="175">
        <v>0</v>
      </c>
      <c r="H184" s="175">
        <v>1</v>
      </c>
      <c r="I184" s="178">
        <v>0</v>
      </c>
      <c r="J184" s="175">
        <v>0</v>
      </c>
      <c r="K184" s="606">
        <v>0</v>
      </c>
      <c r="L184" s="178">
        <v>0</v>
      </c>
      <c r="M184" s="175">
        <f t="shared" si="79"/>
        <v>1</v>
      </c>
      <c r="N184" s="180"/>
      <c r="O184" s="174">
        <v>4</v>
      </c>
      <c r="P184" s="174">
        <v>3</v>
      </c>
      <c r="Q184" s="174">
        <v>5</v>
      </c>
      <c r="R184" s="174">
        <v>1</v>
      </c>
      <c r="S184" s="174">
        <v>3</v>
      </c>
      <c r="T184" s="613">
        <v>0</v>
      </c>
      <c r="U184" s="174">
        <v>3</v>
      </c>
      <c r="V184" s="25">
        <f t="shared" si="69"/>
        <v>19</v>
      </c>
      <c r="W184" s="222"/>
      <c r="X184" s="225">
        <f t="shared" si="81"/>
        <v>4</v>
      </c>
      <c r="Y184" s="198">
        <f t="shared" si="77"/>
        <v>3.669724770642202E-2</v>
      </c>
      <c r="Z184" s="22">
        <f t="shared" si="96"/>
        <v>3</v>
      </c>
      <c r="AA184" s="198">
        <f t="shared" si="70"/>
        <v>2.8846153846153848E-2</v>
      </c>
      <c r="AB184" s="22">
        <f t="shared" si="97"/>
        <v>6</v>
      </c>
      <c r="AC184" s="198">
        <f t="shared" si="71"/>
        <v>2.0477815699658702E-2</v>
      </c>
      <c r="AD184" s="22">
        <f t="shared" si="98"/>
        <v>1</v>
      </c>
      <c r="AE184" s="198">
        <f t="shared" si="72"/>
        <v>1.2658227848101266E-2</v>
      </c>
      <c r="AF184" s="22">
        <f t="shared" si="99"/>
        <v>3</v>
      </c>
      <c r="AG184" s="198">
        <f t="shared" si="73"/>
        <v>5.1724137931034482E-2</v>
      </c>
      <c r="AH184" s="426">
        <f t="shared" si="64"/>
        <v>0</v>
      </c>
      <c r="AI184" s="427">
        <f t="shared" si="74"/>
        <v>0</v>
      </c>
      <c r="AJ184" s="22">
        <f t="shared" si="80"/>
        <v>3</v>
      </c>
      <c r="AK184" s="198">
        <f t="shared" si="75"/>
        <v>4.1095890410958902E-2</v>
      </c>
      <c r="AL184" s="226">
        <f t="shared" si="76"/>
        <v>20.150403583031373</v>
      </c>
    </row>
    <row r="185" spans="1:38" s="139" customFormat="1" x14ac:dyDescent="0.25">
      <c r="A185" s="648"/>
      <c r="B185" s="688"/>
      <c r="C185" s="626"/>
      <c r="D185" s="626"/>
      <c r="E185" s="166" t="s">
        <v>50</v>
      </c>
      <c r="F185" s="175">
        <v>0</v>
      </c>
      <c r="G185" s="175">
        <v>0</v>
      </c>
      <c r="H185" s="175">
        <v>0</v>
      </c>
      <c r="I185" s="178">
        <v>0</v>
      </c>
      <c r="J185" s="175">
        <v>0</v>
      </c>
      <c r="K185" s="606">
        <v>0</v>
      </c>
      <c r="L185" s="178">
        <v>0</v>
      </c>
      <c r="M185" s="175">
        <f t="shared" si="79"/>
        <v>0</v>
      </c>
      <c r="N185" s="180"/>
      <c r="O185" s="178">
        <v>0</v>
      </c>
      <c r="P185" s="174">
        <v>1</v>
      </c>
      <c r="Q185" s="178">
        <v>0</v>
      </c>
      <c r="R185" s="178">
        <v>0</v>
      </c>
      <c r="S185" s="174">
        <v>1</v>
      </c>
      <c r="T185" s="606">
        <v>0</v>
      </c>
      <c r="U185" s="178">
        <v>0</v>
      </c>
      <c r="V185" s="25">
        <f t="shared" si="69"/>
        <v>2</v>
      </c>
      <c r="W185" s="222"/>
      <c r="X185" s="225">
        <f t="shared" si="81"/>
        <v>0</v>
      </c>
      <c r="Y185" s="198">
        <f t="shared" si="77"/>
        <v>0</v>
      </c>
      <c r="Z185" s="22">
        <f t="shared" si="96"/>
        <v>1</v>
      </c>
      <c r="AA185" s="198">
        <f t="shared" si="70"/>
        <v>9.6153846153846159E-3</v>
      </c>
      <c r="AB185" s="22">
        <f t="shared" si="97"/>
        <v>0</v>
      </c>
      <c r="AC185" s="198">
        <f t="shared" si="71"/>
        <v>0</v>
      </c>
      <c r="AD185" s="22">
        <f t="shared" si="98"/>
        <v>0</v>
      </c>
      <c r="AE185" s="198">
        <f t="shared" si="72"/>
        <v>0</v>
      </c>
      <c r="AF185" s="22">
        <f t="shared" si="99"/>
        <v>1</v>
      </c>
      <c r="AG185" s="198">
        <f t="shared" si="73"/>
        <v>1.7241379310344827E-2</v>
      </c>
      <c r="AH185" s="426">
        <f t="shared" si="64"/>
        <v>0</v>
      </c>
      <c r="AI185" s="427">
        <f t="shared" si="74"/>
        <v>0</v>
      </c>
      <c r="AJ185" s="22">
        <f t="shared" si="80"/>
        <v>0</v>
      </c>
      <c r="AK185" s="198">
        <f t="shared" si="75"/>
        <v>0</v>
      </c>
      <c r="AL185" s="226">
        <f t="shared" si="76"/>
        <v>2.0268567639257293</v>
      </c>
    </row>
    <row r="186" spans="1:38" s="139" customFormat="1" x14ac:dyDescent="0.25">
      <c r="A186" s="648"/>
      <c r="B186" s="688"/>
      <c r="C186" s="626"/>
      <c r="D186" s="626"/>
      <c r="E186" s="166" t="s">
        <v>35</v>
      </c>
      <c r="F186" s="175">
        <v>5</v>
      </c>
      <c r="G186" s="175">
        <v>1</v>
      </c>
      <c r="H186" s="175">
        <v>6</v>
      </c>
      <c r="I186" s="175">
        <v>1</v>
      </c>
      <c r="J186" s="175">
        <v>0</v>
      </c>
      <c r="K186" s="606">
        <v>2</v>
      </c>
      <c r="L186" s="175">
        <v>3</v>
      </c>
      <c r="M186" s="175">
        <f t="shared" si="79"/>
        <v>18</v>
      </c>
      <c r="N186" s="180"/>
      <c r="O186" s="174">
        <v>34</v>
      </c>
      <c r="P186" s="174">
        <v>34</v>
      </c>
      <c r="Q186" s="174">
        <v>102</v>
      </c>
      <c r="R186" s="174">
        <v>27</v>
      </c>
      <c r="S186" s="174">
        <v>29</v>
      </c>
      <c r="T186" s="613">
        <v>68</v>
      </c>
      <c r="U186" s="174">
        <v>33</v>
      </c>
      <c r="V186" s="25">
        <f t="shared" si="69"/>
        <v>327</v>
      </c>
      <c r="W186" s="222"/>
      <c r="X186" s="225">
        <f t="shared" si="81"/>
        <v>39</v>
      </c>
      <c r="Y186" s="198">
        <f t="shared" si="77"/>
        <v>0.3577981651376147</v>
      </c>
      <c r="Z186" s="22">
        <f t="shared" si="96"/>
        <v>35</v>
      </c>
      <c r="AA186" s="198">
        <f t="shared" si="70"/>
        <v>0.33653846153846156</v>
      </c>
      <c r="AB186" s="22">
        <f t="shared" si="97"/>
        <v>108</v>
      </c>
      <c r="AC186" s="198">
        <f t="shared" si="71"/>
        <v>0.36860068259385664</v>
      </c>
      <c r="AD186" s="22">
        <f t="shared" si="98"/>
        <v>28</v>
      </c>
      <c r="AE186" s="198">
        <f t="shared" si="72"/>
        <v>0.35443037974683544</v>
      </c>
      <c r="AF186" s="22">
        <f t="shared" si="99"/>
        <v>29</v>
      </c>
      <c r="AG186" s="198">
        <f t="shared" si="73"/>
        <v>0.5</v>
      </c>
      <c r="AH186" s="426">
        <f t="shared" si="64"/>
        <v>70</v>
      </c>
      <c r="AI186" s="427">
        <f t="shared" si="74"/>
        <v>0.43209876543209874</v>
      </c>
      <c r="AJ186" s="22">
        <f t="shared" si="80"/>
        <v>36</v>
      </c>
      <c r="AK186" s="198">
        <f t="shared" si="75"/>
        <v>0.49315068493150682</v>
      </c>
      <c r="AL186" s="226">
        <f t="shared" si="76"/>
        <v>347.34946645444893</v>
      </c>
    </row>
    <row r="187" spans="1:38" s="139" customFormat="1" x14ac:dyDescent="0.25">
      <c r="A187" s="648"/>
      <c r="B187" s="688"/>
      <c r="C187" s="626"/>
      <c r="D187" s="626"/>
      <c r="E187" s="166" t="s">
        <v>37</v>
      </c>
      <c r="F187" s="175">
        <v>0</v>
      </c>
      <c r="G187" s="175">
        <v>0</v>
      </c>
      <c r="H187" s="175">
        <v>4</v>
      </c>
      <c r="I187" s="178">
        <v>0</v>
      </c>
      <c r="J187" s="175">
        <v>0</v>
      </c>
      <c r="K187" s="606">
        <v>0</v>
      </c>
      <c r="L187" s="175">
        <v>1</v>
      </c>
      <c r="M187" s="175">
        <f t="shared" si="79"/>
        <v>5</v>
      </c>
      <c r="N187" s="180"/>
      <c r="O187" s="174">
        <v>13</v>
      </c>
      <c r="P187" s="174">
        <v>13</v>
      </c>
      <c r="Q187" s="174">
        <v>39</v>
      </c>
      <c r="R187" s="174">
        <v>4</v>
      </c>
      <c r="S187" s="174">
        <v>3</v>
      </c>
      <c r="T187" s="613">
        <v>16</v>
      </c>
      <c r="U187" s="174">
        <v>3</v>
      </c>
      <c r="V187" s="25">
        <f t="shared" si="69"/>
        <v>91</v>
      </c>
      <c r="W187" s="222"/>
      <c r="X187" s="225">
        <f t="shared" si="81"/>
        <v>13</v>
      </c>
      <c r="Y187" s="198">
        <f t="shared" si="77"/>
        <v>0.11926605504587157</v>
      </c>
      <c r="Z187" s="22">
        <f t="shared" si="96"/>
        <v>13</v>
      </c>
      <c r="AA187" s="198">
        <f t="shared" si="70"/>
        <v>0.125</v>
      </c>
      <c r="AB187" s="22">
        <f t="shared" si="97"/>
        <v>43</v>
      </c>
      <c r="AC187" s="198">
        <f t="shared" si="71"/>
        <v>0.14675767918088736</v>
      </c>
      <c r="AD187" s="22">
        <f t="shared" si="98"/>
        <v>4</v>
      </c>
      <c r="AE187" s="198">
        <f t="shared" si="72"/>
        <v>5.0632911392405063E-2</v>
      </c>
      <c r="AF187" s="22">
        <f t="shared" si="99"/>
        <v>3</v>
      </c>
      <c r="AG187" s="198">
        <f t="shared" si="73"/>
        <v>5.1724137931034482E-2</v>
      </c>
      <c r="AH187" s="426">
        <f t="shared" si="64"/>
        <v>16</v>
      </c>
      <c r="AI187" s="427">
        <f t="shared" si="74"/>
        <v>9.8765432098765427E-2</v>
      </c>
      <c r="AJ187" s="22">
        <f t="shared" si="80"/>
        <v>4</v>
      </c>
      <c r="AK187" s="198">
        <f t="shared" si="75"/>
        <v>5.4794520547945202E-2</v>
      </c>
      <c r="AL187" s="226">
        <f t="shared" si="76"/>
        <v>96.592146215648953</v>
      </c>
    </row>
    <row r="188" spans="1:38" s="139" customFormat="1" x14ac:dyDescent="0.25">
      <c r="A188" s="648"/>
      <c r="B188" s="688"/>
      <c r="C188" s="626"/>
      <c r="D188" s="626"/>
      <c r="E188" s="166" t="s">
        <v>36</v>
      </c>
      <c r="F188" s="175">
        <v>4</v>
      </c>
      <c r="G188" s="175">
        <v>7</v>
      </c>
      <c r="H188" s="175">
        <v>8</v>
      </c>
      <c r="I188" s="178">
        <v>0</v>
      </c>
      <c r="J188" s="175">
        <v>0</v>
      </c>
      <c r="K188" s="606">
        <v>4</v>
      </c>
      <c r="L188" s="175">
        <v>2</v>
      </c>
      <c r="M188" s="175">
        <f t="shared" si="79"/>
        <v>25</v>
      </c>
      <c r="N188" s="180"/>
      <c r="O188" s="174">
        <v>49</v>
      </c>
      <c r="P188" s="174">
        <v>45</v>
      </c>
      <c r="Q188" s="174">
        <v>128</v>
      </c>
      <c r="R188" s="174">
        <v>46</v>
      </c>
      <c r="S188" s="174">
        <v>22</v>
      </c>
      <c r="T188" s="613">
        <v>72</v>
      </c>
      <c r="U188" s="174">
        <v>28</v>
      </c>
      <c r="V188" s="25">
        <f t="shared" si="69"/>
        <v>390</v>
      </c>
      <c r="W188" s="222"/>
      <c r="X188" s="225">
        <f t="shared" si="81"/>
        <v>53</v>
      </c>
      <c r="Y188" s="198">
        <f t="shared" si="77"/>
        <v>0.48623853211009177</v>
      </c>
      <c r="Z188" s="22">
        <f t="shared" si="96"/>
        <v>52</v>
      </c>
      <c r="AA188" s="198">
        <f t="shared" si="70"/>
        <v>0.5</v>
      </c>
      <c r="AB188" s="22">
        <f t="shared" si="97"/>
        <v>136</v>
      </c>
      <c r="AC188" s="198">
        <f t="shared" si="71"/>
        <v>0.46416382252559729</v>
      </c>
      <c r="AD188" s="22">
        <f t="shared" si="98"/>
        <v>46</v>
      </c>
      <c r="AE188" s="198">
        <f t="shared" si="72"/>
        <v>0.58227848101265822</v>
      </c>
      <c r="AF188" s="22">
        <f t="shared" si="99"/>
        <v>22</v>
      </c>
      <c r="AG188" s="198">
        <f t="shared" si="73"/>
        <v>0.37931034482758619</v>
      </c>
      <c r="AH188" s="426">
        <f t="shared" si="64"/>
        <v>76</v>
      </c>
      <c r="AI188" s="427">
        <f t="shared" si="74"/>
        <v>0.46913580246913578</v>
      </c>
      <c r="AJ188" s="22">
        <f t="shared" si="80"/>
        <v>30</v>
      </c>
      <c r="AK188" s="198">
        <f t="shared" si="75"/>
        <v>0.41095890410958902</v>
      </c>
      <c r="AL188" s="226">
        <f t="shared" si="76"/>
        <v>417.88112698294503</v>
      </c>
    </row>
    <row r="189" spans="1:38" s="139" customFormat="1" x14ac:dyDescent="0.25">
      <c r="A189" s="648"/>
      <c r="B189" s="688"/>
      <c r="C189" s="626"/>
      <c r="D189" s="626" t="s">
        <v>87</v>
      </c>
      <c r="E189" s="166" t="s">
        <v>38</v>
      </c>
      <c r="F189" s="175">
        <v>0</v>
      </c>
      <c r="G189" s="175">
        <v>0</v>
      </c>
      <c r="H189" s="175">
        <v>0</v>
      </c>
      <c r="I189" s="178">
        <v>0</v>
      </c>
      <c r="J189" s="175">
        <v>0</v>
      </c>
      <c r="K189" s="606">
        <v>0</v>
      </c>
      <c r="L189" s="178">
        <v>0</v>
      </c>
      <c r="M189" s="175">
        <f t="shared" si="79"/>
        <v>0</v>
      </c>
      <c r="N189" s="180"/>
      <c r="O189" s="174">
        <v>3</v>
      </c>
      <c r="P189" s="174">
        <v>2</v>
      </c>
      <c r="Q189" s="174">
        <v>4</v>
      </c>
      <c r="R189" s="174">
        <v>1</v>
      </c>
      <c r="S189" s="174">
        <v>1</v>
      </c>
      <c r="T189" s="613">
        <v>1</v>
      </c>
      <c r="U189" s="174">
        <v>0</v>
      </c>
      <c r="V189" s="25">
        <f t="shared" si="69"/>
        <v>12</v>
      </c>
      <c r="W189" s="222"/>
      <c r="X189" s="225">
        <f t="shared" si="81"/>
        <v>3</v>
      </c>
      <c r="Y189" s="198">
        <f t="shared" si="77"/>
        <v>2.7522935779816515E-2</v>
      </c>
      <c r="Z189" s="22">
        <f t="shared" si="96"/>
        <v>2</v>
      </c>
      <c r="AA189" s="198">
        <f t="shared" si="70"/>
        <v>1.9230769230769232E-2</v>
      </c>
      <c r="AB189" s="22">
        <f t="shared" si="97"/>
        <v>4</v>
      </c>
      <c r="AC189" s="198">
        <f t="shared" si="71"/>
        <v>1.3651877133105802E-2</v>
      </c>
      <c r="AD189" s="22">
        <f t="shared" si="98"/>
        <v>1</v>
      </c>
      <c r="AE189" s="198">
        <f t="shared" si="72"/>
        <v>1.2658227848101266E-2</v>
      </c>
      <c r="AF189" s="22">
        <f t="shared" si="99"/>
        <v>1</v>
      </c>
      <c r="AG189" s="198">
        <f t="shared" si="73"/>
        <v>1.7241379310344827E-2</v>
      </c>
      <c r="AH189" s="426">
        <f t="shared" si="64"/>
        <v>1</v>
      </c>
      <c r="AI189" s="427">
        <f t="shared" si="74"/>
        <v>6.1728395061728392E-3</v>
      </c>
      <c r="AJ189" s="22">
        <f t="shared" si="80"/>
        <v>0</v>
      </c>
      <c r="AK189" s="198">
        <f t="shared" si="75"/>
        <v>0</v>
      </c>
      <c r="AL189" s="226">
        <f t="shared" si="76"/>
        <v>12.09647802880831</v>
      </c>
    </row>
    <row r="190" spans="1:38" s="139" customFormat="1" x14ac:dyDescent="0.25">
      <c r="A190" s="648"/>
      <c r="B190" s="688"/>
      <c r="C190" s="626"/>
      <c r="D190" s="626"/>
      <c r="E190" s="166" t="s">
        <v>50</v>
      </c>
      <c r="F190" s="175">
        <v>0</v>
      </c>
      <c r="G190" s="175">
        <v>0</v>
      </c>
      <c r="H190" s="175">
        <v>0</v>
      </c>
      <c r="I190" s="178">
        <v>0</v>
      </c>
      <c r="J190" s="175">
        <v>0</v>
      </c>
      <c r="K190" s="606">
        <v>0</v>
      </c>
      <c r="L190" s="178">
        <v>0</v>
      </c>
      <c r="M190" s="175">
        <f t="shared" si="79"/>
        <v>0</v>
      </c>
      <c r="N190" s="180"/>
      <c r="O190" s="178">
        <v>0</v>
      </c>
      <c r="P190" s="174">
        <v>1</v>
      </c>
      <c r="Q190" s="178">
        <v>0</v>
      </c>
      <c r="R190" s="178">
        <v>0</v>
      </c>
      <c r="S190" s="178">
        <v>0</v>
      </c>
      <c r="T190" s="606">
        <v>0</v>
      </c>
      <c r="U190" s="178">
        <v>0</v>
      </c>
      <c r="V190" s="25">
        <f t="shared" si="69"/>
        <v>1</v>
      </c>
      <c r="W190" s="222"/>
      <c r="X190" s="225">
        <f t="shared" si="81"/>
        <v>0</v>
      </c>
      <c r="Y190" s="198">
        <f t="shared" si="77"/>
        <v>0</v>
      </c>
      <c r="Z190" s="22">
        <f t="shared" si="96"/>
        <v>1</v>
      </c>
      <c r="AA190" s="198">
        <f t="shared" si="70"/>
        <v>9.6153846153846159E-3</v>
      </c>
      <c r="AB190" s="22">
        <f t="shared" si="97"/>
        <v>0</v>
      </c>
      <c r="AC190" s="198">
        <f t="shared" si="71"/>
        <v>0</v>
      </c>
      <c r="AD190" s="22">
        <f t="shared" si="98"/>
        <v>0</v>
      </c>
      <c r="AE190" s="198">
        <f t="shared" si="72"/>
        <v>0</v>
      </c>
      <c r="AF190" s="22">
        <f t="shared" si="99"/>
        <v>0</v>
      </c>
      <c r="AG190" s="198">
        <f t="shared" si="73"/>
        <v>0</v>
      </c>
      <c r="AH190" s="426">
        <f t="shared" si="64"/>
        <v>0</v>
      </c>
      <c r="AI190" s="427">
        <f t="shared" si="74"/>
        <v>0</v>
      </c>
      <c r="AJ190" s="22">
        <f t="shared" si="80"/>
        <v>0</v>
      </c>
      <c r="AK190" s="198">
        <f t="shared" si="75"/>
        <v>0</v>
      </c>
      <c r="AL190" s="226">
        <f t="shared" si="76"/>
        <v>1.0096153846153846</v>
      </c>
    </row>
    <row r="191" spans="1:38" s="139" customFormat="1" x14ac:dyDescent="0.25">
      <c r="A191" s="648"/>
      <c r="B191" s="688"/>
      <c r="C191" s="626"/>
      <c r="D191" s="626"/>
      <c r="E191" s="166" t="s">
        <v>35</v>
      </c>
      <c r="F191" s="175">
        <v>7</v>
      </c>
      <c r="G191" s="175">
        <v>2</v>
      </c>
      <c r="H191" s="175">
        <v>11</v>
      </c>
      <c r="I191" s="175">
        <v>1</v>
      </c>
      <c r="J191" s="175">
        <v>0</v>
      </c>
      <c r="K191" s="606">
        <v>2</v>
      </c>
      <c r="L191" s="175">
        <v>3</v>
      </c>
      <c r="M191" s="175">
        <f t="shared" si="79"/>
        <v>26</v>
      </c>
      <c r="N191" s="180"/>
      <c r="O191" s="174">
        <v>40</v>
      </c>
      <c r="P191" s="174">
        <v>32</v>
      </c>
      <c r="Q191" s="174">
        <v>121</v>
      </c>
      <c r="R191" s="174">
        <v>34</v>
      </c>
      <c r="S191" s="174">
        <v>32</v>
      </c>
      <c r="T191" s="613">
        <v>69</v>
      </c>
      <c r="U191" s="174">
        <v>41</v>
      </c>
      <c r="V191" s="25">
        <f t="shared" si="69"/>
        <v>369</v>
      </c>
      <c r="W191" s="222"/>
      <c r="X191" s="225">
        <f t="shared" si="81"/>
        <v>47</v>
      </c>
      <c r="Y191" s="198">
        <f t="shared" si="77"/>
        <v>0.43119266055045874</v>
      </c>
      <c r="Z191" s="22">
        <f t="shared" si="96"/>
        <v>34</v>
      </c>
      <c r="AA191" s="198">
        <f t="shared" si="70"/>
        <v>0.32692307692307693</v>
      </c>
      <c r="AB191" s="22">
        <f t="shared" si="97"/>
        <v>132</v>
      </c>
      <c r="AC191" s="198">
        <f t="shared" si="71"/>
        <v>0.45051194539249145</v>
      </c>
      <c r="AD191" s="22">
        <f t="shared" si="98"/>
        <v>35</v>
      </c>
      <c r="AE191" s="198">
        <f t="shared" si="72"/>
        <v>0.44303797468354428</v>
      </c>
      <c r="AF191" s="22">
        <f t="shared" si="99"/>
        <v>32</v>
      </c>
      <c r="AG191" s="198">
        <f t="shared" si="73"/>
        <v>0.55172413793103448</v>
      </c>
      <c r="AH191" s="426">
        <f t="shared" ref="AH191:AH198" si="100">+K191+T191</f>
        <v>71</v>
      </c>
      <c r="AI191" s="427">
        <f t="shared" si="74"/>
        <v>0.43827160493827161</v>
      </c>
      <c r="AJ191" s="22">
        <f t="shared" si="80"/>
        <v>44</v>
      </c>
      <c r="AK191" s="198">
        <f t="shared" si="75"/>
        <v>0.60273972602739723</v>
      </c>
      <c r="AL191" s="226">
        <f t="shared" si="76"/>
        <v>397.64166140041885</v>
      </c>
    </row>
    <row r="192" spans="1:38" s="139" customFormat="1" x14ac:dyDescent="0.25">
      <c r="A192" s="648"/>
      <c r="B192" s="688"/>
      <c r="C192" s="626"/>
      <c r="D192" s="626"/>
      <c r="E192" s="166" t="s">
        <v>37</v>
      </c>
      <c r="F192" s="175">
        <v>0</v>
      </c>
      <c r="G192" s="175">
        <v>0</v>
      </c>
      <c r="H192" s="175">
        <v>0</v>
      </c>
      <c r="I192" s="178">
        <v>0</v>
      </c>
      <c r="J192" s="175">
        <v>0</v>
      </c>
      <c r="K192" s="606">
        <v>0</v>
      </c>
      <c r="L192" s="178">
        <v>0</v>
      </c>
      <c r="M192" s="175">
        <f t="shared" si="79"/>
        <v>0</v>
      </c>
      <c r="N192" s="180"/>
      <c r="O192" s="174">
        <v>13</v>
      </c>
      <c r="P192" s="174">
        <v>8</v>
      </c>
      <c r="Q192" s="174">
        <v>29</v>
      </c>
      <c r="R192" s="174">
        <v>5</v>
      </c>
      <c r="S192" s="174">
        <v>5</v>
      </c>
      <c r="T192" s="613">
        <v>8</v>
      </c>
      <c r="U192" s="174">
        <v>4</v>
      </c>
      <c r="V192" s="25">
        <f t="shared" si="69"/>
        <v>72</v>
      </c>
      <c r="W192" s="222"/>
      <c r="X192" s="225">
        <f t="shared" si="81"/>
        <v>13</v>
      </c>
      <c r="Y192" s="198">
        <f t="shared" si="77"/>
        <v>0.11926605504587157</v>
      </c>
      <c r="Z192" s="22">
        <f t="shared" si="96"/>
        <v>8</v>
      </c>
      <c r="AA192" s="198">
        <f t="shared" si="70"/>
        <v>7.6923076923076927E-2</v>
      </c>
      <c r="AB192" s="22">
        <f t="shared" si="97"/>
        <v>29</v>
      </c>
      <c r="AC192" s="198">
        <f t="shared" si="71"/>
        <v>9.8976109215017066E-2</v>
      </c>
      <c r="AD192" s="22">
        <f t="shared" si="98"/>
        <v>5</v>
      </c>
      <c r="AE192" s="198">
        <f t="shared" si="72"/>
        <v>6.3291139240506333E-2</v>
      </c>
      <c r="AF192" s="22">
        <f t="shared" si="99"/>
        <v>5</v>
      </c>
      <c r="AG192" s="198">
        <f t="shared" si="73"/>
        <v>8.6206896551724144E-2</v>
      </c>
      <c r="AH192" s="426">
        <f t="shared" si="100"/>
        <v>8</v>
      </c>
      <c r="AI192" s="427">
        <f t="shared" si="74"/>
        <v>4.9382716049382713E-2</v>
      </c>
      <c r="AJ192" s="22">
        <f t="shared" si="80"/>
        <v>4</v>
      </c>
      <c r="AK192" s="198">
        <f t="shared" si="75"/>
        <v>5.4794520547945202E-2</v>
      </c>
      <c r="AL192" s="226">
        <f t="shared" si="76"/>
        <v>72.49404599302558</v>
      </c>
    </row>
    <row r="193" spans="1:45" s="139" customFormat="1" x14ac:dyDescent="0.25">
      <c r="A193" s="648"/>
      <c r="B193" s="688"/>
      <c r="C193" s="626"/>
      <c r="D193" s="626"/>
      <c r="E193" s="166" t="s">
        <v>36</v>
      </c>
      <c r="F193" s="175">
        <v>2</v>
      </c>
      <c r="G193" s="175">
        <v>6</v>
      </c>
      <c r="H193" s="175">
        <v>8</v>
      </c>
      <c r="I193" s="178">
        <v>0</v>
      </c>
      <c r="J193" s="175">
        <v>0</v>
      </c>
      <c r="K193" s="606">
        <v>4</v>
      </c>
      <c r="L193" s="175">
        <v>3</v>
      </c>
      <c r="M193" s="175">
        <f t="shared" si="79"/>
        <v>23</v>
      </c>
      <c r="N193" s="180"/>
      <c r="O193" s="174">
        <v>44</v>
      </c>
      <c r="P193" s="174">
        <v>53</v>
      </c>
      <c r="Q193" s="174">
        <v>120</v>
      </c>
      <c r="R193" s="174">
        <v>38</v>
      </c>
      <c r="S193" s="174">
        <v>20</v>
      </c>
      <c r="T193" s="613">
        <v>78</v>
      </c>
      <c r="U193" s="174">
        <v>22</v>
      </c>
      <c r="V193" s="25">
        <f t="shared" si="69"/>
        <v>375</v>
      </c>
      <c r="W193" s="222"/>
      <c r="X193" s="225">
        <f t="shared" si="81"/>
        <v>46</v>
      </c>
      <c r="Y193" s="198">
        <f t="shared" si="77"/>
        <v>0.42201834862385323</v>
      </c>
      <c r="Z193" s="22">
        <f t="shared" si="96"/>
        <v>59</v>
      </c>
      <c r="AA193" s="198">
        <f t="shared" si="70"/>
        <v>0.56730769230769229</v>
      </c>
      <c r="AB193" s="22">
        <f t="shared" si="97"/>
        <v>128</v>
      </c>
      <c r="AC193" s="198">
        <f t="shared" si="71"/>
        <v>0.43686006825938567</v>
      </c>
      <c r="AD193" s="22">
        <f t="shared" si="98"/>
        <v>38</v>
      </c>
      <c r="AE193" s="198">
        <f t="shared" si="72"/>
        <v>0.48101265822784811</v>
      </c>
      <c r="AF193" s="22">
        <f t="shared" si="99"/>
        <v>20</v>
      </c>
      <c r="AG193" s="198">
        <f t="shared" si="73"/>
        <v>0.34482758620689657</v>
      </c>
      <c r="AH193" s="426">
        <f t="shared" si="100"/>
        <v>82</v>
      </c>
      <c r="AI193" s="427">
        <f t="shared" si="74"/>
        <v>0.50617283950617287</v>
      </c>
      <c r="AJ193" s="22">
        <f t="shared" si="80"/>
        <v>25</v>
      </c>
      <c r="AK193" s="198">
        <f t="shared" si="75"/>
        <v>0.34246575342465752</v>
      </c>
      <c r="AL193" s="226">
        <f t="shared" si="76"/>
        <v>400.75819919313182</v>
      </c>
    </row>
    <row r="194" spans="1:45" x14ac:dyDescent="0.25">
      <c r="A194" s="648"/>
      <c r="B194" s="688"/>
      <c r="C194" s="626"/>
      <c r="D194" s="626" t="s">
        <v>88</v>
      </c>
      <c r="E194" s="166" t="s">
        <v>38</v>
      </c>
      <c r="F194" s="175">
        <v>0</v>
      </c>
      <c r="G194" s="175">
        <v>0</v>
      </c>
      <c r="H194" s="175">
        <v>0</v>
      </c>
      <c r="I194" s="178">
        <v>0</v>
      </c>
      <c r="J194" s="175">
        <v>0</v>
      </c>
      <c r="K194" s="606">
        <v>0</v>
      </c>
      <c r="L194" s="178">
        <v>0</v>
      </c>
      <c r="M194" s="175">
        <f t="shared" si="79"/>
        <v>0</v>
      </c>
      <c r="N194" s="180"/>
      <c r="O194" s="174">
        <v>2</v>
      </c>
      <c r="P194" s="174">
        <v>2</v>
      </c>
      <c r="Q194" s="174">
        <v>4</v>
      </c>
      <c r="R194" s="182">
        <v>0</v>
      </c>
      <c r="S194" s="174">
        <v>2</v>
      </c>
      <c r="T194" s="613">
        <v>0</v>
      </c>
      <c r="U194" s="174">
        <v>1</v>
      </c>
      <c r="V194" s="25">
        <f t="shared" si="69"/>
        <v>11</v>
      </c>
      <c r="W194" s="222"/>
      <c r="X194" s="225">
        <f t="shared" si="81"/>
        <v>2</v>
      </c>
      <c r="Y194" s="198">
        <f t="shared" si="77"/>
        <v>1.834862385321101E-2</v>
      </c>
      <c r="Z194" s="22">
        <f t="shared" si="96"/>
        <v>2</v>
      </c>
      <c r="AA194" s="198">
        <f t="shared" si="70"/>
        <v>1.9230769230769232E-2</v>
      </c>
      <c r="AB194" s="22">
        <f t="shared" si="97"/>
        <v>4</v>
      </c>
      <c r="AC194" s="198">
        <f t="shared" si="71"/>
        <v>1.3651877133105802E-2</v>
      </c>
      <c r="AD194" s="22">
        <f t="shared" si="98"/>
        <v>0</v>
      </c>
      <c r="AE194" s="198">
        <f t="shared" si="72"/>
        <v>0</v>
      </c>
      <c r="AF194" s="22">
        <f t="shared" si="99"/>
        <v>2</v>
      </c>
      <c r="AG194" s="198">
        <f t="shared" si="73"/>
        <v>3.4482758620689655E-2</v>
      </c>
      <c r="AH194" s="426">
        <f t="shared" si="100"/>
        <v>0</v>
      </c>
      <c r="AI194" s="427">
        <f t="shared" si="74"/>
        <v>0</v>
      </c>
      <c r="AJ194" s="22">
        <f t="shared" si="80"/>
        <v>1</v>
      </c>
      <c r="AK194" s="198">
        <f t="shared" si="75"/>
        <v>1.3698630136986301E-2</v>
      </c>
      <c r="AL194" s="226">
        <f t="shared" si="76"/>
        <v>11.085714028837776</v>
      </c>
    </row>
    <row r="195" spans="1:45" x14ac:dyDescent="0.25">
      <c r="A195" s="648"/>
      <c r="B195" s="688"/>
      <c r="C195" s="626"/>
      <c r="D195" s="626"/>
      <c r="E195" s="166" t="s">
        <v>50</v>
      </c>
      <c r="F195" s="175">
        <v>0</v>
      </c>
      <c r="G195" s="175">
        <v>0</v>
      </c>
      <c r="H195" s="175">
        <v>0</v>
      </c>
      <c r="I195" s="178">
        <v>0</v>
      </c>
      <c r="J195" s="175">
        <v>0</v>
      </c>
      <c r="K195" s="606">
        <v>0</v>
      </c>
      <c r="L195" s="178">
        <v>0</v>
      </c>
      <c r="M195" s="175">
        <f t="shared" si="79"/>
        <v>0</v>
      </c>
      <c r="N195" s="180"/>
      <c r="O195" s="174">
        <v>1</v>
      </c>
      <c r="P195" s="178">
        <v>0</v>
      </c>
      <c r="Q195" s="178">
        <v>0</v>
      </c>
      <c r="R195" s="178">
        <v>0</v>
      </c>
      <c r="S195" s="178">
        <v>0</v>
      </c>
      <c r="T195" s="613">
        <v>1</v>
      </c>
      <c r="U195" s="178">
        <v>0</v>
      </c>
      <c r="V195" s="25">
        <f t="shared" si="69"/>
        <v>2</v>
      </c>
      <c r="W195" s="222"/>
      <c r="X195" s="225">
        <f t="shared" si="81"/>
        <v>1</v>
      </c>
      <c r="Y195" s="198">
        <f t="shared" si="77"/>
        <v>9.1743119266055051E-3</v>
      </c>
      <c r="Z195" s="22">
        <f t="shared" si="96"/>
        <v>0</v>
      </c>
      <c r="AA195" s="198">
        <f t="shared" si="70"/>
        <v>0</v>
      </c>
      <c r="AB195" s="22">
        <f t="shared" si="97"/>
        <v>0</v>
      </c>
      <c r="AC195" s="198">
        <f t="shared" si="71"/>
        <v>0</v>
      </c>
      <c r="AD195" s="22">
        <f t="shared" si="98"/>
        <v>0</v>
      </c>
      <c r="AE195" s="198">
        <f t="shared" si="72"/>
        <v>0</v>
      </c>
      <c r="AF195" s="22">
        <f t="shared" si="99"/>
        <v>0</v>
      </c>
      <c r="AG195" s="198">
        <f t="shared" si="73"/>
        <v>0</v>
      </c>
      <c r="AH195" s="426">
        <f t="shared" si="100"/>
        <v>1</v>
      </c>
      <c r="AI195" s="427">
        <f t="shared" si="74"/>
        <v>6.1728395061728392E-3</v>
      </c>
      <c r="AJ195" s="22">
        <f t="shared" si="80"/>
        <v>0</v>
      </c>
      <c r="AK195" s="198">
        <f t="shared" si="75"/>
        <v>0</v>
      </c>
      <c r="AL195" s="226">
        <f t="shared" si="76"/>
        <v>2.0153471514327781</v>
      </c>
    </row>
    <row r="196" spans="1:45" x14ac:dyDescent="0.25">
      <c r="A196" s="648"/>
      <c r="B196" s="688"/>
      <c r="C196" s="626"/>
      <c r="D196" s="626"/>
      <c r="E196" s="166" t="s">
        <v>35</v>
      </c>
      <c r="F196" s="175">
        <v>7</v>
      </c>
      <c r="G196" s="175">
        <v>2</v>
      </c>
      <c r="H196" s="175">
        <v>8</v>
      </c>
      <c r="I196" s="175">
        <v>1</v>
      </c>
      <c r="J196" s="175">
        <v>0</v>
      </c>
      <c r="K196" s="606">
        <v>3</v>
      </c>
      <c r="L196" s="175">
        <v>3</v>
      </c>
      <c r="M196" s="175">
        <f t="shared" ref="M196:M198" si="101">+SUM(F196:L196)</f>
        <v>24</v>
      </c>
      <c r="N196" s="180"/>
      <c r="O196" s="174">
        <v>39</v>
      </c>
      <c r="P196" s="174">
        <v>38</v>
      </c>
      <c r="Q196" s="174">
        <v>125</v>
      </c>
      <c r="R196" s="174">
        <v>41</v>
      </c>
      <c r="S196" s="174">
        <v>31</v>
      </c>
      <c r="T196" s="613">
        <v>70</v>
      </c>
      <c r="U196" s="174">
        <v>45</v>
      </c>
      <c r="V196" s="25">
        <f t="shared" ref="V196:V198" si="102">+SUM(O196:U196)</f>
        <v>389</v>
      </c>
      <c r="W196" s="222"/>
      <c r="X196" s="225">
        <f t="shared" si="81"/>
        <v>46</v>
      </c>
      <c r="Y196" s="198">
        <f t="shared" ref="Y196:Y198" si="103">+X196/$AQ$3</f>
        <v>0.42201834862385323</v>
      </c>
      <c r="Z196" s="22">
        <f t="shared" si="96"/>
        <v>40</v>
      </c>
      <c r="AA196" s="198">
        <f t="shared" ref="AA196:AA198" si="104">+Z196/$AQ$4</f>
        <v>0.38461538461538464</v>
      </c>
      <c r="AB196" s="22">
        <f t="shared" si="97"/>
        <v>133</v>
      </c>
      <c r="AC196" s="198">
        <f t="shared" ref="AC196:AC198" si="105">+AB196/$AQ$5</f>
        <v>0.4539249146757679</v>
      </c>
      <c r="AD196" s="22">
        <f t="shared" si="98"/>
        <v>42</v>
      </c>
      <c r="AE196" s="198">
        <f t="shared" ref="AE196:AE198" si="106">+AD196/$AQ$6</f>
        <v>0.53164556962025311</v>
      </c>
      <c r="AF196" s="22">
        <f t="shared" si="99"/>
        <v>31</v>
      </c>
      <c r="AG196" s="198">
        <f t="shared" ref="AG196:AG198" si="107">+AF196/$AQ$7</f>
        <v>0.53448275862068961</v>
      </c>
      <c r="AH196" s="426">
        <f t="shared" si="100"/>
        <v>73</v>
      </c>
      <c r="AI196" s="427">
        <f t="shared" ref="AI196:AI198" si="108">+AH196/$AQ$8</f>
        <v>0.45061728395061729</v>
      </c>
      <c r="AJ196" s="22">
        <f t="shared" ref="AJ196:AJ198" si="109">+L196+U196</f>
        <v>48</v>
      </c>
      <c r="AK196" s="198">
        <f t="shared" ref="AK196:AK198" si="110">+AJ196/$AQ$9</f>
        <v>0.65753424657534243</v>
      </c>
      <c r="AL196" s="226">
        <f t="shared" ref="AL196:AL198" si="111">+SUM(X196:AJ196)</f>
        <v>415.77730426010658</v>
      </c>
    </row>
    <row r="197" spans="1:45" x14ac:dyDescent="0.25">
      <c r="A197" s="648"/>
      <c r="B197" s="688"/>
      <c r="C197" s="626"/>
      <c r="D197" s="626"/>
      <c r="E197" s="166" t="s">
        <v>37</v>
      </c>
      <c r="F197" s="175">
        <v>0</v>
      </c>
      <c r="G197" s="175">
        <v>0</v>
      </c>
      <c r="H197" s="175">
        <v>1</v>
      </c>
      <c r="I197" s="178">
        <v>0</v>
      </c>
      <c r="J197" s="175">
        <v>0</v>
      </c>
      <c r="K197" s="606">
        <v>0</v>
      </c>
      <c r="L197" s="175">
        <v>1</v>
      </c>
      <c r="M197" s="175">
        <f t="shared" si="101"/>
        <v>2</v>
      </c>
      <c r="N197" s="180"/>
      <c r="O197" s="174">
        <v>10</v>
      </c>
      <c r="P197" s="174">
        <v>7</v>
      </c>
      <c r="Q197" s="174">
        <v>23</v>
      </c>
      <c r="R197" s="174">
        <v>2</v>
      </c>
      <c r="S197" s="174">
        <v>4</v>
      </c>
      <c r="T197" s="613">
        <v>7</v>
      </c>
      <c r="U197" s="174">
        <v>2</v>
      </c>
      <c r="V197" s="25">
        <f t="shared" si="102"/>
        <v>55</v>
      </c>
      <c r="W197" s="222"/>
      <c r="X197" s="225">
        <f t="shared" si="81"/>
        <v>10</v>
      </c>
      <c r="Y197" s="198">
        <f t="shared" si="103"/>
        <v>9.1743119266055051E-2</v>
      </c>
      <c r="Z197" s="22">
        <f t="shared" si="96"/>
        <v>7</v>
      </c>
      <c r="AA197" s="198">
        <f t="shared" si="104"/>
        <v>6.7307692307692304E-2</v>
      </c>
      <c r="AB197" s="22">
        <f t="shared" si="97"/>
        <v>24</v>
      </c>
      <c r="AC197" s="198">
        <f t="shared" si="105"/>
        <v>8.191126279863481E-2</v>
      </c>
      <c r="AD197" s="22">
        <f t="shared" si="98"/>
        <v>2</v>
      </c>
      <c r="AE197" s="198">
        <f t="shared" si="106"/>
        <v>2.5316455696202531E-2</v>
      </c>
      <c r="AF197" s="22">
        <f t="shared" si="99"/>
        <v>4</v>
      </c>
      <c r="AG197" s="198">
        <f t="shared" si="107"/>
        <v>6.8965517241379309E-2</v>
      </c>
      <c r="AH197" s="426">
        <f t="shared" si="100"/>
        <v>7</v>
      </c>
      <c r="AI197" s="427">
        <f t="shared" si="108"/>
        <v>4.3209876543209874E-2</v>
      </c>
      <c r="AJ197" s="22">
        <f t="shared" si="109"/>
        <v>3</v>
      </c>
      <c r="AK197" s="198">
        <f t="shared" si="110"/>
        <v>4.1095890410958902E-2</v>
      </c>
      <c r="AL197" s="226">
        <f t="shared" si="111"/>
        <v>57.378453923853172</v>
      </c>
    </row>
    <row r="198" spans="1:45" ht="15.75" thickBot="1" x14ac:dyDescent="0.3">
      <c r="A198" s="648"/>
      <c r="B198" s="688"/>
      <c r="C198" s="626"/>
      <c r="D198" s="626"/>
      <c r="E198" s="166" t="s">
        <v>36</v>
      </c>
      <c r="F198" s="175">
        <v>2</v>
      </c>
      <c r="G198" s="175">
        <v>6</v>
      </c>
      <c r="H198" s="175">
        <v>10</v>
      </c>
      <c r="I198" s="178">
        <v>0</v>
      </c>
      <c r="J198" s="175">
        <v>0</v>
      </c>
      <c r="K198" s="606">
        <v>3</v>
      </c>
      <c r="L198" s="175">
        <v>2</v>
      </c>
      <c r="M198" s="175">
        <f t="shared" si="101"/>
        <v>23</v>
      </c>
      <c r="N198" s="180"/>
      <c r="O198" s="174">
        <v>48</v>
      </c>
      <c r="P198" s="174">
        <v>49</v>
      </c>
      <c r="Q198" s="174">
        <v>122</v>
      </c>
      <c r="R198" s="174">
        <v>35</v>
      </c>
      <c r="S198" s="174">
        <v>21</v>
      </c>
      <c r="T198" s="613">
        <v>78</v>
      </c>
      <c r="U198" s="174">
        <v>19</v>
      </c>
      <c r="V198" s="25">
        <f t="shared" si="102"/>
        <v>372</v>
      </c>
      <c r="W198" s="222"/>
      <c r="X198" s="227">
        <f t="shared" si="81"/>
        <v>50</v>
      </c>
      <c r="Y198" s="228">
        <f t="shared" si="103"/>
        <v>0.45871559633027525</v>
      </c>
      <c r="Z198" s="229">
        <f t="shared" si="96"/>
        <v>55</v>
      </c>
      <c r="AA198" s="228">
        <f t="shared" si="104"/>
        <v>0.52884615384615385</v>
      </c>
      <c r="AB198" s="229">
        <f t="shared" si="97"/>
        <v>132</v>
      </c>
      <c r="AC198" s="228">
        <f t="shared" si="105"/>
        <v>0.45051194539249145</v>
      </c>
      <c r="AD198" s="229">
        <f t="shared" si="98"/>
        <v>35</v>
      </c>
      <c r="AE198" s="228">
        <f t="shared" si="106"/>
        <v>0.44303797468354428</v>
      </c>
      <c r="AF198" s="229">
        <f t="shared" si="99"/>
        <v>21</v>
      </c>
      <c r="AG198" s="228">
        <f t="shared" si="107"/>
        <v>0.36206896551724138</v>
      </c>
      <c r="AH198" s="432">
        <f t="shared" si="100"/>
        <v>81</v>
      </c>
      <c r="AI198" s="436">
        <f t="shared" si="108"/>
        <v>0.5</v>
      </c>
      <c r="AJ198" s="229">
        <f t="shared" si="109"/>
        <v>21</v>
      </c>
      <c r="AK198" s="228">
        <f t="shared" si="110"/>
        <v>0.28767123287671231</v>
      </c>
      <c r="AL198" s="230">
        <f t="shared" si="111"/>
        <v>397.74318063576976</v>
      </c>
    </row>
    <row r="201" spans="1:45" ht="15.75" thickBot="1" x14ac:dyDescent="0.3"/>
    <row r="202" spans="1:45" ht="15.75" thickBot="1" x14ac:dyDescent="0.3">
      <c r="E202" s="200"/>
      <c r="AH202" s="710" t="s">
        <v>33</v>
      </c>
      <c r="AI202" s="711"/>
    </row>
    <row r="203" spans="1:45" x14ac:dyDescent="0.25">
      <c r="E203" s="130" t="s">
        <v>50</v>
      </c>
      <c r="F203" s="201"/>
      <c r="X203" s="288">
        <f t="shared" ref="X203:AE203" si="112">AVERAGE(X195,X190,X185,X180,X175,X170,X165,X160,X155,X150,X145,X140,X135,X129,X124,X119,X116,X111,X106,X101,X96,X91,X83,X78,X73,X69,X54,X46,X44,X39,X34,X29,X24,X19,X12,X6,X58,X63,)</f>
        <v>0.30769230769230771</v>
      </c>
      <c r="Y203" s="289">
        <f t="shared" si="112"/>
        <v>4.6941122298281455E-3</v>
      </c>
      <c r="Z203" s="232">
        <f t="shared" si="112"/>
        <v>0.28205128205128205</v>
      </c>
      <c r="AA203" s="231">
        <f t="shared" si="112"/>
        <v>6.2501553492030765E-3</v>
      </c>
      <c r="AB203" s="288">
        <f t="shared" si="112"/>
        <v>1.1025641025641026</v>
      </c>
      <c r="AC203" s="289">
        <f t="shared" si="112"/>
        <v>7.3262498470917353E-3</v>
      </c>
      <c r="AD203" s="232">
        <f t="shared" si="112"/>
        <v>0.15384615384615385</v>
      </c>
      <c r="AE203" s="231">
        <f t="shared" si="112"/>
        <v>2.9723773894326858E-3</v>
      </c>
      <c r="AF203" s="288">
        <f>AVERAGE(AF195,AF190,AF185,AF180,AF175,AF170,AF165,AF160,AF155,AF150,AF145,AF140,AF135,AF129,AF124,AF119,AF116,AF111,AF106,AF101,AF96,AF91,AF83,AF78,AF73,AF68,AF54,AF46,AF44,AF39,AF34,AF29,AF24,AF19,AF12,AF6,AF58,AF63,)</f>
        <v>0.97435897435897434</v>
      </c>
      <c r="AG203" s="289">
        <f t="shared" ref="AG203:AL203" si="113">AVERAGE(AG195,AG190,AG185,AG180,AG175,AG170,AG165,AG160,AG155,AG150,AG145,AG140,AG135,AG129,AG124,AG119,AG116,AG111,AG106,AG101,AG96,AG91,AG83,AG78,AG73,AG68,AG54,AG46,AG44,AG39,AG34,AG29,AG24,AG19,AG12,AG6,AG58,AG63,)</f>
        <v>3.6343456005965169E-2</v>
      </c>
      <c r="AH203" s="232">
        <f t="shared" si="113"/>
        <v>1.2564102564102564</v>
      </c>
      <c r="AI203" s="231">
        <f>AVERAGE(AI195,AI190,AI185,AI180,AI175,AI170,AI165,AI160,AI155,AI150,AI145,AI140,AI135,AI129,AI124,AI119,AI116,AI111,AI106,AI101,AI96,AI91,AI83,AI78,AI73,AI69,AI54,AI46,AI44,AI39,AI34,AI29,AI24,AI19,AI12,AI6,AI58,AI63,)</f>
        <v>5.1029074284888237E-3</v>
      </c>
      <c r="AJ203" s="288">
        <f>AVERAGE(AJ195,AJ190,AJ185,AJ180,AJ175,AJ170,AJ165,AJ160,AJ155,AJ150,AJ145,AJ140,AJ135,AJ129,AJ124,AJ119,AJ116,AJ111,AJ106,AJ101,AJ96,AJ91,AJ83,AJ78,AJ73,AJ69,AJ54,AJ46,AJ44,AJ39,AJ34,AJ29,AJ24,AJ19,AJ12,AJ6,AJ58,AJ63,)</f>
        <v>7.6923076923076927E-2</v>
      </c>
      <c r="AK203" s="289">
        <f>AVERAGE(AK195,AK190,AK185,AK180,AK175,AK170,AK165,AK160,AK155,AK150,AK145,AK140,AK135,AK129,AK124,AK119,AK116,AK111,AK106,AK101,AK96,AK91,AK83,AK78,AK73,AK69,AK54,AK46,AK44,AK39,AK34,AK29,AK24,AK19,AK12,AK6,AK58,AK63,)</f>
        <v>2.3093851076377899E-3</v>
      </c>
      <c r="AL203" s="232">
        <f t="shared" si="113"/>
        <v>7.3269405825788523</v>
      </c>
      <c r="AN203" s="681" t="s">
        <v>225</v>
      </c>
      <c r="AO203" s="681"/>
      <c r="AP203" s="681"/>
      <c r="AQ203" s="682"/>
    </row>
    <row r="204" spans="1:45" x14ac:dyDescent="0.25">
      <c r="E204" s="132" t="s">
        <v>38</v>
      </c>
      <c r="F204" s="131">
        <f>AVERAGE(F110,F113,F118,F125,F130,F135,F140,F145,F150,F157,F162,F167,F172,F177,F182,F187,F192)</f>
        <v>0.70588235294117652</v>
      </c>
      <c r="X204" s="290">
        <f>AVERAGE(X5,X9,X16,X21,X26,X31,X36,X41,X45,X51,X57,X62,X67,X72,X77,X82,X88,X93,X98,X103,X108,X113,X120,X125,X130,X134,X139,X144,X149,X154,X159,X164,X169,X174,X179,X184,X189,X194)</f>
        <v>1.9736842105263157</v>
      </c>
      <c r="Y204" s="291">
        <f t="shared" ref="Y204:AL204" si="114">AVERAGE(Y5,Y9,Y16,Y21,Y26,Y31,Y36,Y41,Y45,Y51,Y57,Y62,Y67,Y72,Y77,Y82,Y88,Y93,Y98,Y103,Y108,Y113,Y120,Y125,Y130,Y134,Y139,Y144,Y149,Y154,Y159,Y164,Y169,Y174,Y179,Y184,Y189,Y194)</f>
        <v>3.0127819633934634E-2</v>
      </c>
      <c r="Z204" s="127">
        <f t="shared" si="114"/>
        <v>1.6578947368421053</v>
      </c>
      <c r="AA204" s="231">
        <f t="shared" si="114"/>
        <v>2.9582245229313228E-2</v>
      </c>
      <c r="AB204" s="290">
        <f t="shared" si="114"/>
        <v>3.9736842105263159</v>
      </c>
      <c r="AC204" s="291">
        <f t="shared" si="114"/>
        <v>2.0180538605913456E-2</v>
      </c>
      <c r="AD204" s="127">
        <f t="shared" si="114"/>
        <v>0.57894736842105265</v>
      </c>
      <c r="AE204" s="231">
        <f t="shared" si="114"/>
        <v>1.1890464836307962E-2</v>
      </c>
      <c r="AF204" s="290">
        <f t="shared" si="114"/>
        <v>0.97368421052631582</v>
      </c>
      <c r="AG204" s="291">
        <f t="shared" si="114"/>
        <v>1.742479823917828E-2</v>
      </c>
      <c r="AH204" s="418">
        <f t="shared" si="114"/>
        <v>2.736842105263158</v>
      </c>
      <c r="AI204" s="419">
        <f t="shared" si="114"/>
        <v>2.6953748006379591E-2</v>
      </c>
      <c r="AJ204" s="290">
        <f t="shared" si="114"/>
        <v>0.68421052631578949</v>
      </c>
      <c r="AK204" s="291">
        <f t="shared" si="114"/>
        <v>1.2935238983841553E-2</v>
      </c>
      <c r="AL204" s="127">
        <f t="shared" si="114"/>
        <v>12.715106982972083</v>
      </c>
      <c r="AN204" s="130" t="s">
        <v>50</v>
      </c>
      <c r="AO204" s="127">
        <v>7.4054054054054097</v>
      </c>
      <c r="AP204" s="687">
        <f>SUM(AO204:AO205)</f>
        <v>19.905405405405411</v>
      </c>
      <c r="AQ204" s="680">
        <f>AP204/AO209</f>
        <v>3.0198952472824513E-2</v>
      </c>
    </row>
    <row r="205" spans="1:45" x14ac:dyDescent="0.25">
      <c r="E205" s="202" t="s">
        <v>216</v>
      </c>
      <c r="F205" s="131">
        <f>AVERAGE(F109,F112,F117,F124,F129,F134,F139,F144,F149,F156,F161,F166,F171,F176,F181,F186,F191)</f>
        <v>2.3529411764705883</v>
      </c>
      <c r="X205" s="290">
        <f>AVERAGE(X7,X10,X17,X22,X27,X32,X37,X42,X48,X52,X59,X64,X70,X75,X80,X85,X89,X94,X99,X104,X109,X114,X121,X126,X131,X137,X142,X147,X152,X157,X162,X167,X172,X177,X182,X187,X192,X197)</f>
        <v>10.815789473684211</v>
      </c>
      <c r="Y205" s="291">
        <f t="shared" ref="Y205:AL205" si="115">AVERAGE(Y7,Y10,Y17,Y22,Y27,Y32,Y37,Y42,Y48,Y52,Y59,Y64,Y70,Y75,Y80,Y85,Y89,Y94,Y99,Y104,Y109,Y114,Y121,Y126,Y131,Y137,Y142,Y147,Y152,Y157,Y162,Y167,Y172,Y177,Y182,Y187,Y192,Y197)</f>
        <v>0.12162309328938757</v>
      </c>
      <c r="Z205" s="127">
        <f t="shared" si="115"/>
        <v>10.842105263157896</v>
      </c>
      <c r="AA205" s="231">
        <f t="shared" si="115"/>
        <v>0.12911123249190437</v>
      </c>
      <c r="AB205" s="290">
        <f t="shared" si="115"/>
        <v>26.078947368421051</v>
      </c>
      <c r="AC205" s="291">
        <f t="shared" si="115"/>
        <v>0.11001707770125017</v>
      </c>
      <c r="AD205" s="127">
        <f t="shared" si="115"/>
        <v>2.5789473684210527</v>
      </c>
      <c r="AE205" s="231">
        <f t="shared" si="115"/>
        <v>4.1191837020933403E-2</v>
      </c>
      <c r="AF205" s="290">
        <f t="shared" si="115"/>
        <v>4.5789473684210522</v>
      </c>
      <c r="AG205" s="291">
        <f t="shared" si="115"/>
        <v>0.11075958254202836</v>
      </c>
      <c r="AH205" s="418">
        <f t="shared" si="115"/>
        <v>12.315789473684211</v>
      </c>
      <c r="AI205" s="419">
        <f t="shared" si="115"/>
        <v>9.8092924347514293E-2</v>
      </c>
      <c r="AJ205" s="290">
        <f t="shared" si="115"/>
        <v>4.6315789473684212</v>
      </c>
      <c r="AK205" s="291">
        <f t="shared" si="115"/>
        <v>7.2234585785894825E-2</v>
      </c>
      <c r="AL205" s="127">
        <f t="shared" si="115"/>
        <v>72.452901010550931</v>
      </c>
      <c r="AN205" s="132" t="s">
        <v>38</v>
      </c>
      <c r="AO205" s="127">
        <v>12.5</v>
      </c>
      <c r="AP205" s="687"/>
      <c r="AQ205" s="680"/>
      <c r="AR205" t="s">
        <v>38</v>
      </c>
      <c r="AS205" s="138">
        <f>AQ204</f>
        <v>3.0198952472824513E-2</v>
      </c>
    </row>
    <row r="206" spans="1:45" x14ac:dyDescent="0.25">
      <c r="E206" s="133" t="s">
        <v>215</v>
      </c>
      <c r="F206" s="131">
        <f>AVERAGE(F111,F115,F120,F126,F131,F137,F142,F147,F152,F159,F164,F169,F174,F179,F184,F189,F194)</f>
        <v>0.52941176470588236</v>
      </c>
      <c r="X206" s="290">
        <f>AVERAGE(X3,X8,X15,X20,X25,X30,X35,X40,X49,X50,X55,X60,X71,X76,X81,X86,X87,X92,X97,X102,X107,X112,X117,X122,X127,X138,X143,X148,X153,X158,X163,X168,X173,X178,X183,X188,X193,X198)</f>
        <v>36.39473684210526</v>
      </c>
      <c r="Y206" s="291">
        <f t="shared" ref="Y206:AL206" si="116">AVERAGE(Y3,Y8,Y15,Y20,Y25,Y30,Y35,Y40,Y49,Y50,Y55,Y60,Y71,Y76,Y81,Y86,Y87,Y92,Y97,Y102,Y107,Y112,Y117,Y122,Y127,Y138,Y143,Y148,Y153,Y158,Y163,Y168,Y173,Y178,Y183,Y188,Y193,Y198)</f>
        <v>0.42574988183137696</v>
      </c>
      <c r="Z206" s="127">
        <f t="shared" si="116"/>
        <v>41.815789473684212</v>
      </c>
      <c r="AA206" s="231">
        <f t="shared" si="116"/>
        <v>0.52769989315822485</v>
      </c>
      <c r="AB206" s="290">
        <f t="shared" si="116"/>
        <v>102.42105263157895</v>
      </c>
      <c r="AC206" s="291">
        <f t="shared" si="116"/>
        <v>0.45118746737910753</v>
      </c>
      <c r="AD206" s="127">
        <f t="shared" si="116"/>
        <v>30.657894736842106</v>
      </c>
      <c r="AE206" s="231">
        <f t="shared" si="116"/>
        <v>0.50201181668361428</v>
      </c>
      <c r="AF206" s="290">
        <f t="shared" si="116"/>
        <v>17.763157894736842</v>
      </c>
      <c r="AG206" s="291">
        <f t="shared" si="116"/>
        <v>0.38766336571101606</v>
      </c>
      <c r="AH206" s="418">
        <f t="shared" si="116"/>
        <v>56.236842105263158</v>
      </c>
      <c r="AI206" s="419">
        <f t="shared" si="116"/>
        <v>0.43450725121471762</v>
      </c>
      <c r="AJ206" s="290">
        <f t="shared" si="116"/>
        <v>21.342105263157894</v>
      </c>
      <c r="AK206" s="291">
        <f t="shared" si="116"/>
        <v>0.36846550937758316</v>
      </c>
      <c r="AL206" s="127">
        <f t="shared" si="116"/>
        <v>309.36039862334644</v>
      </c>
      <c r="AN206" s="133" t="s">
        <v>216</v>
      </c>
      <c r="AO206" s="127">
        <v>71.15789473684211</v>
      </c>
      <c r="AP206" s="140">
        <f>AO206</f>
        <v>71.15789473684211</v>
      </c>
      <c r="AQ206" s="129">
        <f>AP206/AO209</f>
        <v>0.10795529342198686</v>
      </c>
      <c r="AR206" t="s">
        <v>216</v>
      </c>
      <c r="AS206" s="138">
        <f>AQ206</f>
        <v>0.10795529342198686</v>
      </c>
    </row>
    <row r="207" spans="1:45" ht="15.75" thickBot="1" x14ac:dyDescent="0.3">
      <c r="E207" s="134" t="s">
        <v>35</v>
      </c>
      <c r="F207" s="131">
        <f>AVERAGE(F107,F116,F121,F122,F127,F138,F143,F148,F153,F160,F170,F175,F180,F185,F190,F195)</f>
        <v>0.875</v>
      </c>
      <c r="X207" s="292">
        <f>AVERAGE(X4,X11,X18,X23,X28,X33,X38,X43,X47,X53,X56,X61,X68,X74,X79,X84,X90,X95,X100,X105,X110,X115,X118,X123,X128,X136,X141,X146,X151,X156,X161,X166,X171,X176,X181,X186,X191,X196)</f>
        <v>33.921052631578945</v>
      </c>
      <c r="Y207" s="291">
        <f>AVERAGE(Y4,Y11,Y18,Y23,Y28,Y33,Y38,Y43,Y47,Y53,Y56,Y61,Y68,Y74,Y79,Y84,Y90,Y95,Y100,Y105,Y110,Y115,Y118,Y123,Y128,Y136,Y141,Y146,Y151,Y156,Y161,Y166,Y171,Y176,Y181,Y186,Y191,Y196)</f>
        <v>0.4176815637462668</v>
      </c>
      <c r="Z207" s="232">
        <f>AVERAGE(Z4,Z11,Z18,Z23,Z28,Z33,Z38,Z43,Z47,Z53,Z56,Z61,Z68,Z74,Z79,Z84,Z90,Z95,Z100,Z105,Z110,Z115,Z118,Z123,Z128,Z136,Z141,Z146,Z151,Z156,Z161,Z166,Z171,Z176,Z181,Z186,Z191,Z196)</f>
        <v>24.131578947368421</v>
      </c>
      <c r="AA207" s="231">
        <f t="shared" ref="AA207:AL207" si="117">AVERAGE(AA4,AA11,AA18,AA23,AA28,AA33,AA38,AA43,AA47,AA53,AA56,AA61,AA68,AA74,AA79,AA84,AA90,AA95,AA100,AA105,AA110,AA115,AA118,AA123,AA128,AA136,AA141,AA146,AA151,AA156,AA161,AA166,AA171,AA176,AA181,AA186,AA191,AA196)</f>
        <v>0.30719199599900709</v>
      </c>
      <c r="AB207" s="292">
        <f>AVERAGE(AB4,AB11,AB18,AB23,AB28,AB33,AB38,AB43,AB47,AB53,AB56,AB61,AB68,AB74,AB79,AB84,AB90,AB95,AB100,AB105,AB110,AB115,AB118,AB123,AB128,AB136,AB141,AB146,AB151,AB156,AB161,AB166,AB171,AB176,AB181,AB186,AB191,AB196)</f>
        <v>79.44736842105263</v>
      </c>
      <c r="AC207" s="291">
        <f>AVERAGE(AC4,AC11,AC18,AC23,AC28,AC33,AC38,AC43,AC47,AC53,AC56,AC61,AC68,AC74,AC79,AC84,AC90,AC95,AC100,AC105,AC110,AC115,AC118,AC123,AC128,AC136,AC141,AC146,AC151,AC156,AC161,AC166,AC171,AC176,AC181,AC186,AC191,AC196)</f>
        <v>0.41109587041802953</v>
      </c>
      <c r="AD207" s="232">
        <f>AVERAGE(AD4,AD11,AD18,AD23,AD28,AD33,AD38,AD43,AD47,AD53,AD56,AD61,AD68,AD74,AD79,AD84,AD90,AD95,AD100,AD105,AD110,AD115,AD118,AD123,AD128,AD136,AD141,AD146,AD151,AD156,AD161,AD166,AD171,AD176,AD181,AD186,AD191,AD196)</f>
        <v>27.368421052631579</v>
      </c>
      <c r="AE207" s="231">
        <f t="shared" si="117"/>
        <v>0.44324032516334128</v>
      </c>
      <c r="AF207" s="292">
        <f t="shared" si="117"/>
        <v>21.94736842105263</v>
      </c>
      <c r="AG207" s="291">
        <f t="shared" si="117"/>
        <v>0.45244798449802903</v>
      </c>
      <c r="AH207" s="232">
        <f t="shared" si="117"/>
        <v>53.026315789473685</v>
      </c>
      <c r="AI207" s="231">
        <f t="shared" si="117"/>
        <v>0.44183511986449564</v>
      </c>
      <c r="AJ207" s="292">
        <f>AVERAGE(AJ4,AJ11,AJ18,AJ23,AJ28,AJ33,AJ38,AJ43,AJ47,AJ53,AJ56,AJ61,AJ68,AJ74,AJ79,AJ84,AJ90,AJ95,AJ100,AJ105,AJ110,AJ115,AJ118,AJ123,AJ128,AJ136,AJ141,AJ146,AJ151,AJ156,AJ161,AJ166,AJ171,AJ176,AJ181,AJ186,AJ191,AJ196)</f>
        <v>31.763157894736842</v>
      </c>
      <c r="AK207" s="291">
        <f t="shared" si="117"/>
        <v>0.54260946590148984</v>
      </c>
      <c r="AL207" s="232">
        <f t="shared" si="117"/>
        <v>274.07875601758383</v>
      </c>
      <c r="AN207" s="133" t="s">
        <v>215</v>
      </c>
      <c r="AO207" s="127">
        <v>306.47368421052602</v>
      </c>
      <c r="AP207" s="687">
        <f>SUM(AO207:AO208)</f>
        <v>568.07894736842104</v>
      </c>
      <c r="AQ207" s="712">
        <v>0.87</v>
      </c>
      <c r="AR207" t="s">
        <v>215</v>
      </c>
      <c r="AS207" s="138">
        <f>AQ207</f>
        <v>0.87</v>
      </c>
    </row>
    <row r="208" spans="1:45" ht="15.75" thickBot="1" x14ac:dyDescent="0.3">
      <c r="F208" s="135">
        <f>AVERAGE(F108,F114,F119,F123,F128,F136,F141,F146,F151,F158,F168,F173,F178,F183,F188,F193)</f>
        <v>2.25</v>
      </c>
      <c r="X208" s="290">
        <f>SUM(X203:X207)</f>
        <v>83.412955465587032</v>
      </c>
      <c r="Y208" s="291">
        <f>SUM(Y203:Y207)</f>
        <v>0.99987647073079411</v>
      </c>
      <c r="Z208" s="127">
        <f>SUM(Z203:Z207)</f>
        <v>78.729419703103915</v>
      </c>
      <c r="AA208" s="233">
        <f t="shared" ref="AA208:AL208" si="118">SUM(AA203:AA207)</f>
        <v>0.99983552222765271</v>
      </c>
      <c r="AB208" s="290">
        <f t="shared" si="118"/>
        <v>213.02361673414305</v>
      </c>
      <c r="AC208" s="291">
        <f t="shared" si="118"/>
        <v>0.99980720395139244</v>
      </c>
      <c r="AD208" s="127">
        <f>SUM(AD203:AD207)</f>
        <v>61.338056680161941</v>
      </c>
      <c r="AE208" s="231">
        <f t="shared" si="118"/>
        <v>1.0013068210936296</v>
      </c>
      <c r="AF208" s="290">
        <f>SUM(AF203:AF207)</f>
        <v>46.237516869095813</v>
      </c>
      <c r="AG208" s="291">
        <f t="shared" si="118"/>
        <v>1.0046391869962168</v>
      </c>
      <c r="AH208" s="127">
        <f t="shared" si="118"/>
        <v>125.57219973009447</v>
      </c>
      <c r="AI208" s="231">
        <f t="shared" si="118"/>
        <v>1.0064919508615959</v>
      </c>
      <c r="AJ208" s="290">
        <f>SUM(AJ203:AJ207)</f>
        <v>58.497975708502025</v>
      </c>
      <c r="AK208" s="291">
        <f t="shared" si="118"/>
        <v>0.99855418515644723</v>
      </c>
      <c r="AL208" s="127">
        <f t="shared" si="118"/>
        <v>675.93410321703209</v>
      </c>
      <c r="AN208" s="134" t="s">
        <v>35</v>
      </c>
      <c r="AO208" s="127">
        <v>261.60526315789502</v>
      </c>
      <c r="AP208" s="687"/>
      <c r="AQ208" s="712"/>
    </row>
    <row r="209" spans="24:43" ht="15.75" thickBot="1" x14ac:dyDescent="0.3">
      <c r="X209" s="234">
        <f>(X206+X207)/X208</f>
        <v>0.8429840314517304</v>
      </c>
      <c r="Y209" s="235">
        <f>SUM(Y206:Y207)</f>
        <v>0.84343144557764371</v>
      </c>
      <c r="Z209" s="287">
        <f>(Z206+Z207)/Z208</f>
        <v>0.83764580851410297</v>
      </c>
      <c r="AA209" s="234">
        <f>SUM(AA206:AA207)</f>
        <v>0.83489188915723189</v>
      </c>
      <c r="AB209" s="294">
        <f>(AB206+AB207)/AB208</f>
        <v>0.85374769164494246</v>
      </c>
      <c r="AC209" s="295">
        <f>SUM(AC206:AC207)</f>
        <v>0.86228333779713706</v>
      </c>
      <c r="AD209" s="287">
        <f>(AD206+AD207)/AD208</f>
        <v>0.94600838256163167</v>
      </c>
      <c r="AE209" s="236">
        <f>SUM(AE206:AE207)</f>
        <v>0.9452521418469555</v>
      </c>
      <c r="AF209" s="234">
        <f>(AF206+AF207)/AF208</f>
        <v>0.85883777946412942</v>
      </c>
      <c r="AG209" s="293">
        <f>SUM(AG206:AG207)</f>
        <v>0.84011135020904515</v>
      </c>
      <c r="AH209" s="287">
        <f>(AH206+AH207)/AH208</f>
        <v>0.87012219368289834</v>
      </c>
      <c r="AI209" s="236">
        <f>SUM(AI206:AI207)</f>
        <v>0.87634237107921331</v>
      </c>
      <c r="AJ209" s="234">
        <f>(AJ206+AJ207)/AJ208</f>
        <v>0.90781368952868713</v>
      </c>
      <c r="AK209" s="293">
        <f>SUM(AK206:AK207)</f>
        <v>0.911074975279073</v>
      </c>
      <c r="AL209" s="287">
        <f>(AL206+AL207)/AL208</f>
        <v>0.86315981375124806</v>
      </c>
      <c r="AO209" s="127">
        <v>659.14224751066854</v>
      </c>
      <c r="AQ209" s="236">
        <v>0.87</v>
      </c>
    </row>
    <row r="210" spans="24:43" x14ac:dyDescent="0.25">
      <c r="X210" s="691">
        <f>AVERAGE(X209:Y209)</f>
        <v>0.843207738514687</v>
      </c>
      <c r="Y210" s="692"/>
      <c r="Z210" s="691">
        <f>AVERAGE(Z209:AA209)</f>
        <v>0.83626884883566743</v>
      </c>
      <c r="AA210" s="692"/>
      <c r="AB210" s="691">
        <f>AVERAGE(AB209:AC209)</f>
        <v>0.85801551472103976</v>
      </c>
      <c r="AC210" s="692"/>
      <c r="AD210" s="691">
        <f>AVERAGE(AD209:AE209)</f>
        <v>0.94563026220429358</v>
      </c>
      <c r="AE210" s="692"/>
      <c r="AF210" s="691">
        <f>AVERAGE(AF209:AG209)</f>
        <v>0.84947456483658734</v>
      </c>
      <c r="AG210" s="692"/>
      <c r="AH210" s="691">
        <f>AVERAGE(AH209:AI209)</f>
        <v>0.87323228238105588</v>
      </c>
      <c r="AI210" s="692"/>
      <c r="AJ210" s="691">
        <f>AVERAGE(AJ209:AK209)</f>
        <v>0.90944433240388012</v>
      </c>
      <c r="AK210" s="692"/>
    </row>
  </sheetData>
  <autoFilter ref="A2:AS198">
    <filterColumn colId="2" showButton="0"/>
  </autoFilter>
  <sortState ref="E117:E121">
    <sortCondition ref="E117"/>
  </sortState>
  <mergeCells count="79">
    <mergeCell ref="AQ207:AQ208"/>
    <mergeCell ref="B45:B54"/>
    <mergeCell ref="AN203:AQ203"/>
    <mergeCell ref="AP204:AP205"/>
    <mergeCell ref="AQ204:AQ205"/>
    <mergeCell ref="D117:D121"/>
    <mergeCell ref="C87:C116"/>
    <mergeCell ref="D122:D126"/>
    <mergeCell ref="D127:D131"/>
    <mergeCell ref="D132:D133"/>
    <mergeCell ref="C117:C133"/>
    <mergeCell ref="D87:D91"/>
    <mergeCell ref="D92:D96"/>
    <mergeCell ref="D97:D101"/>
    <mergeCell ref="C169:C198"/>
    <mergeCell ref="B169:B198"/>
    <mergeCell ref="AP207:AP208"/>
    <mergeCell ref="D189:D193"/>
    <mergeCell ref="B55:B86"/>
    <mergeCell ref="D134:D138"/>
    <mergeCell ref="D139:D143"/>
    <mergeCell ref="D144:D148"/>
    <mergeCell ref="D149:D153"/>
    <mergeCell ref="D154:D158"/>
    <mergeCell ref="D194:D198"/>
    <mergeCell ref="C134:C168"/>
    <mergeCell ref="D184:D188"/>
    <mergeCell ref="D169:D173"/>
    <mergeCell ref="D174:D178"/>
    <mergeCell ref="B87:B168"/>
    <mergeCell ref="AH202:AI202"/>
    <mergeCell ref="D164:D168"/>
    <mergeCell ref="A3:A198"/>
    <mergeCell ref="C13:C39"/>
    <mergeCell ref="D15:D19"/>
    <mergeCell ref="D20:D24"/>
    <mergeCell ref="D25:D29"/>
    <mergeCell ref="D30:D34"/>
    <mergeCell ref="D35:D39"/>
    <mergeCell ref="D50:D54"/>
    <mergeCell ref="D55:D59"/>
    <mergeCell ref="D60:D64"/>
    <mergeCell ref="C45:C49"/>
    <mergeCell ref="C50:C54"/>
    <mergeCell ref="D112:D116"/>
    <mergeCell ref="C3:C12"/>
    <mergeCell ref="D179:D183"/>
    <mergeCell ref="D45:D49"/>
    <mergeCell ref="D40:D44"/>
    <mergeCell ref="D77:D81"/>
    <mergeCell ref="B40:B44"/>
    <mergeCell ref="D159:D163"/>
    <mergeCell ref="D107:D111"/>
    <mergeCell ref="B3:B12"/>
    <mergeCell ref="C40:C44"/>
    <mergeCell ref="D102:D106"/>
    <mergeCell ref="X1:AL1"/>
    <mergeCell ref="B13:B39"/>
    <mergeCell ref="C2:D2"/>
    <mergeCell ref="D82:D86"/>
    <mergeCell ref="C67:C86"/>
    <mergeCell ref="D3:D7"/>
    <mergeCell ref="D8:D12"/>
    <mergeCell ref="D13:D14"/>
    <mergeCell ref="D67:D71"/>
    <mergeCell ref="D72:D76"/>
    <mergeCell ref="D65:D66"/>
    <mergeCell ref="C55:C66"/>
    <mergeCell ref="AO1:AP1"/>
    <mergeCell ref="AN1:AN2"/>
    <mergeCell ref="F1:M1"/>
    <mergeCell ref="O1:V1"/>
    <mergeCell ref="AH210:AI210"/>
    <mergeCell ref="AJ210:AK210"/>
    <mergeCell ref="AB210:AC210"/>
    <mergeCell ref="X210:Y210"/>
    <mergeCell ref="Z210:AA210"/>
    <mergeCell ref="AD210:AE210"/>
    <mergeCell ref="AF210:AG2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92"/>
  <sheetViews>
    <sheetView topLeftCell="X265" zoomScale="90" zoomScaleNormal="90" workbookViewId="0">
      <selection activeCell="AI292" sqref="AI292"/>
    </sheetView>
  </sheetViews>
  <sheetFormatPr baseColWidth="10" defaultRowHeight="15" x14ac:dyDescent="0.25"/>
  <cols>
    <col min="1" max="1" width="11.42578125" style="2"/>
    <col min="2" max="2" width="26.42578125" style="38" bestFit="1" customWidth="1"/>
    <col min="3" max="3" width="18" style="2" customWidth="1"/>
    <col min="4" max="4" width="47.7109375" style="37" customWidth="1"/>
    <col min="5" max="5" width="43.5703125" style="2" customWidth="1"/>
    <col min="6" max="6" width="9.42578125" style="2" hidden="1" customWidth="1"/>
    <col min="7" max="7" width="8.7109375" style="2" hidden="1" customWidth="1"/>
    <col min="8" max="8" width="4.85546875" style="2" hidden="1" customWidth="1"/>
    <col min="9" max="9" width="12" style="2" hidden="1" customWidth="1"/>
    <col min="10" max="10" width="8.42578125" style="2" hidden="1" customWidth="1"/>
    <col min="11" max="11" width="8.28515625" style="2" hidden="1" customWidth="1"/>
    <col min="12" max="12" width="9.7109375" style="2" hidden="1" customWidth="1"/>
    <col min="13" max="13" width="6.5703125" style="2" hidden="1" customWidth="1"/>
    <col min="14" max="14" width="1.7109375" style="2" hidden="1" customWidth="1"/>
    <col min="15" max="15" width="9.42578125" style="2" hidden="1" customWidth="1"/>
    <col min="16" max="16" width="8.7109375" style="2" hidden="1" customWidth="1"/>
    <col min="17" max="17" width="4.85546875" style="2" hidden="1" customWidth="1"/>
    <col min="18" max="18" width="12" style="2" hidden="1" customWidth="1"/>
    <col min="19" max="19" width="8.42578125" style="2" hidden="1" customWidth="1"/>
    <col min="20" max="20" width="8.28515625" style="2" hidden="1" customWidth="1"/>
    <col min="21" max="21" width="9.7109375" style="2" hidden="1" customWidth="1"/>
    <col min="22" max="22" width="9" style="2" hidden="1" customWidth="1"/>
    <col min="23" max="23" width="2.42578125" hidden="1" customWidth="1"/>
    <col min="24" max="38" width="13" customWidth="1"/>
    <col min="39" max="39" width="6.28515625" customWidth="1"/>
    <col min="40" max="40" width="17.140625" bestFit="1" customWidth="1"/>
    <col min="41" max="41" width="13.140625" bestFit="1" customWidth="1"/>
    <col min="42" max="42" width="17.7109375" customWidth="1"/>
  </cols>
  <sheetData>
    <row r="1" spans="1:43" ht="34.5" customHeight="1" thickBot="1" x14ac:dyDescent="0.3">
      <c r="F1" s="721" t="s">
        <v>198</v>
      </c>
      <c r="G1" s="721"/>
      <c r="H1" s="721"/>
      <c r="I1" s="721"/>
      <c r="J1" s="721"/>
      <c r="K1" s="721"/>
      <c r="L1" s="721"/>
      <c r="M1" s="721"/>
      <c r="N1" s="18"/>
      <c r="O1" s="721" t="s">
        <v>199</v>
      </c>
      <c r="P1" s="721"/>
      <c r="Q1" s="721"/>
      <c r="R1" s="721"/>
      <c r="S1" s="721"/>
      <c r="T1" s="721"/>
      <c r="U1" s="721"/>
      <c r="V1" s="721"/>
      <c r="W1" s="13"/>
      <c r="X1" s="719" t="s">
        <v>200</v>
      </c>
      <c r="Y1" s="719"/>
      <c r="Z1" s="720"/>
      <c r="AA1" s="720"/>
      <c r="AB1" s="719"/>
      <c r="AC1" s="719"/>
      <c r="AD1" s="720"/>
      <c r="AE1" s="720"/>
      <c r="AF1" s="719"/>
      <c r="AG1" s="719"/>
      <c r="AH1" s="720"/>
      <c r="AI1" s="720"/>
      <c r="AJ1" s="719"/>
      <c r="AK1" s="719"/>
      <c r="AL1" s="720"/>
      <c r="AN1" s="689" t="s">
        <v>197</v>
      </c>
      <c r="AO1" s="688" t="s">
        <v>59</v>
      </c>
      <c r="AP1" s="688"/>
    </row>
    <row r="2" spans="1:43" ht="30" x14ac:dyDescent="0.25">
      <c r="A2" s="33" t="s">
        <v>21</v>
      </c>
      <c r="B2" s="20" t="s">
        <v>40</v>
      </c>
      <c r="C2" s="171" t="s">
        <v>0</v>
      </c>
      <c r="D2" s="171"/>
      <c r="E2" s="19" t="s">
        <v>122</v>
      </c>
      <c r="F2" s="186" t="s">
        <v>51</v>
      </c>
      <c r="G2" s="186" t="s">
        <v>29</v>
      </c>
      <c r="H2" s="186" t="s">
        <v>30</v>
      </c>
      <c r="I2" s="186" t="s">
        <v>31</v>
      </c>
      <c r="J2" s="186" t="s">
        <v>32</v>
      </c>
      <c r="K2" s="186" t="s">
        <v>33</v>
      </c>
      <c r="L2" s="186" t="s">
        <v>34</v>
      </c>
      <c r="M2" s="14" t="s">
        <v>49</v>
      </c>
      <c r="N2" s="197"/>
      <c r="O2" s="186" t="s">
        <v>51</v>
      </c>
      <c r="P2" s="186" t="s">
        <v>29</v>
      </c>
      <c r="Q2" s="186" t="s">
        <v>30</v>
      </c>
      <c r="R2" s="186" t="s">
        <v>31</v>
      </c>
      <c r="S2" s="186" t="s">
        <v>32</v>
      </c>
      <c r="T2" s="186" t="s">
        <v>33</v>
      </c>
      <c r="U2" s="186" t="s">
        <v>34</v>
      </c>
      <c r="V2" s="14" t="s">
        <v>49</v>
      </c>
      <c r="W2" s="13"/>
      <c r="X2" s="144" t="s">
        <v>51</v>
      </c>
      <c r="Y2" s="145" t="s">
        <v>211</v>
      </c>
      <c r="Z2" s="45" t="s">
        <v>29</v>
      </c>
      <c r="AA2" s="40" t="s">
        <v>211</v>
      </c>
      <c r="AB2" s="144" t="s">
        <v>30</v>
      </c>
      <c r="AC2" s="145" t="s">
        <v>211</v>
      </c>
      <c r="AD2" s="45" t="s">
        <v>31</v>
      </c>
      <c r="AE2" s="40" t="s">
        <v>211</v>
      </c>
      <c r="AF2" s="144" t="s">
        <v>32</v>
      </c>
      <c r="AG2" s="145" t="s">
        <v>211</v>
      </c>
      <c r="AH2" s="45" t="s">
        <v>33</v>
      </c>
      <c r="AI2" s="40" t="s">
        <v>211</v>
      </c>
      <c r="AJ2" s="153" t="s">
        <v>34</v>
      </c>
      <c r="AK2" s="154" t="s">
        <v>211</v>
      </c>
      <c r="AL2" s="88" t="s">
        <v>49</v>
      </c>
      <c r="AN2" s="689"/>
      <c r="AO2" s="27" t="s">
        <v>201</v>
      </c>
      <c r="AP2" s="27" t="s">
        <v>202</v>
      </c>
    </row>
    <row r="3" spans="1:43" ht="15" customHeight="1" x14ac:dyDescent="0.25">
      <c r="A3" s="722" t="s">
        <v>209</v>
      </c>
      <c r="B3" s="693" t="s">
        <v>251</v>
      </c>
      <c r="C3" s="626" t="s">
        <v>175</v>
      </c>
      <c r="D3" s="640" t="s">
        <v>124</v>
      </c>
      <c r="E3" s="15" t="s">
        <v>38</v>
      </c>
      <c r="F3" s="174">
        <v>2</v>
      </c>
      <c r="G3" s="174">
        <v>2</v>
      </c>
      <c r="H3" s="174">
        <v>1</v>
      </c>
      <c r="I3" s="174">
        <v>1</v>
      </c>
      <c r="J3" s="174">
        <v>1</v>
      </c>
      <c r="K3" s="174">
        <v>0</v>
      </c>
      <c r="L3" s="174">
        <v>1</v>
      </c>
      <c r="M3" s="187">
        <f>+SUM(F3:L3)</f>
        <v>8</v>
      </c>
      <c r="N3" s="197"/>
      <c r="O3" s="28">
        <v>16</v>
      </c>
      <c r="P3" s="28">
        <v>40</v>
      </c>
      <c r="Q3" s="28">
        <v>15</v>
      </c>
      <c r="R3" s="28">
        <v>3</v>
      </c>
      <c r="S3" s="28">
        <v>12</v>
      </c>
      <c r="T3" s="28">
        <v>27</v>
      </c>
      <c r="U3" s="28">
        <v>24</v>
      </c>
      <c r="V3" s="187">
        <f>+SUM(O3:U3)</f>
        <v>137</v>
      </c>
      <c r="W3" s="13"/>
      <c r="X3" s="146">
        <f>+F3+O3</f>
        <v>18</v>
      </c>
      <c r="Y3" s="147">
        <f>X3/$AQ$3</f>
        <v>3.5856573705179286E-2</v>
      </c>
      <c r="Z3" s="47">
        <f>+G3+P3</f>
        <v>42</v>
      </c>
      <c r="AA3" s="149">
        <f>Z3/$AQ$4</f>
        <v>6.3829787234042548E-2</v>
      </c>
      <c r="AB3" s="146">
        <f t="shared" ref="AB3:AB66" si="0">+H3+Q3</f>
        <v>16</v>
      </c>
      <c r="AC3" s="147">
        <f>AB3/$AQ$5</f>
        <v>3.8929440389294405E-2</v>
      </c>
      <c r="AD3" s="47">
        <f t="shared" ref="AD3:AD66" si="1">+I3+R3</f>
        <v>4</v>
      </c>
      <c r="AE3" s="149">
        <f>AD3/$AQ$6</f>
        <v>1.2195121951219513E-2</v>
      </c>
      <c r="AF3" s="146">
        <f t="shared" ref="AF3:AF66" si="2">+J3+S3</f>
        <v>13</v>
      </c>
      <c r="AG3" s="147">
        <f>AF3/$AQ$7</f>
        <v>5.1587301587301584E-2</v>
      </c>
      <c r="AH3" s="47">
        <f t="shared" ref="AH3:AH66" si="3">+K3+T3</f>
        <v>27</v>
      </c>
      <c r="AI3" s="149">
        <f>AH3/$AQ$8</f>
        <v>6.323185011709602E-2</v>
      </c>
      <c r="AJ3" s="150">
        <f t="shared" ref="AJ3:AJ66" si="4">+L3+U3</f>
        <v>25</v>
      </c>
      <c r="AK3" s="151">
        <f>AJ3/$AQ$9</f>
        <v>7.8125E-2</v>
      </c>
      <c r="AL3" s="47">
        <f t="shared" ref="AL3:AL66" si="5">SUM(X3,Z3,AB3,AD3,AF3,AH3,AM3,AJ3)</f>
        <v>145</v>
      </c>
      <c r="AN3" s="23" t="s">
        <v>51</v>
      </c>
      <c r="AO3" s="34">
        <v>137</v>
      </c>
      <c r="AP3" s="35">
        <v>365</v>
      </c>
      <c r="AQ3">
        <f>SUM(AO3:AP3)</f>
        <v>502</v>
      </c>
    </row>
    <row r="4" spans="1:43" ht="15" customHeight="1" x14ac:dyDescent="0.25">
      <c r="A4" s="722"/>
      <c r="B4" s="693"/>
      <c r="C4" s="626"/>
      <c r="D4" s="640"/>
      <c r="E4" s="15" t="s">
        <v>50</v>
      </c>
      <c r="F4" s="174">
        <v>1</v>
      </c>
      <c r="G4" s="174">
        <v>0</v>
      </c>
      <c r="H4" s="174">
        <v>0</v>
      </c>
      <c r="I4" s="174">
        <v>3</v>
      </c>
      <c r="J4" s="174">
        <v>1</v>
      </c>
      <c r="K4" s="174">
        <v>0</v>
      </c>
      <c r="L4" s="174">
        <v>1</v>
      </c>
      <c r="M4" s="187">
        <f t="shared" ref="M4:M67" si="6">+SUM(F4:L4)</f>
        <v>6</v>
      </c>
      <c r="N4" s="197"/>
      <c r="O4" s="28">
        <v>1</v>
      </c>
      <c r="P4" s="28">
        <v>21</v>
      </c>
      <c r="Q4" s="28">
        <v>8</v>
      </c>
      <c r="R4" s="28">
        <v>0</v>
      </c>
      <c r="S4" s="28">
        <v>7</v>
      </c>
      <c r="T4" s="28">
        <v>7</v>
      </c>
      <c r="U4" s="28">
        <v>8</v>
      </c>
      <c r="V4" s="187">
        <f t="shared" ref="V4:V67" si="7">+SUM(O4:U4)</f>
        <v>52</v>
      </c>
      <c r="W4" s="13"/>
      <c r="X4" s="146">
        <f t="shared" ref="X4:X67" si="8">+F4+O4</f>
        <v>2</v>
      </c>
      <c r="Y4" s="147">
        <f t="shared" ref="Y4:Y7" si="9">X4/$AQ$3</f>
        <v>3.9840637450199202E-3</v>
      </c>
      <c r="Z4" s="47">
        <f t="shared" ref="Z4:Z67" si="10">+G4+P4</f>
        <v>21</v>
      </c>
      <c r="AA4" s="149">
        <f t="shared" ref="AA4:AA43" si="11">Z4/$AQ$4</f>
        <v>3.1914893617021274E-2</v>
      </c>
      <c r="AB4" s="146">
        <f t="shared" si="0"/>
        <v>8</v>
      </c>
      <c r="AC4" s="147">
        <f t="shared" ref="AC4:AC44" si="12">AB4/$AQ$5</f>
        <v>1.9464720194647202E-2</v>
      </c>
      <c r="AD4" s="47">
        <f t="shared" si="1"/>
        <v>3</v>
      </c>
      <c r="AE4" s="149">
        <f t="shared" ref="AE4:AE6" si="13">AD4/$AQ$6</f>
        <v>9.1463414634146336E-3</v>
      </c>
      <c r="AF4" s="146">
        <f t="shared" si="2"/>
        <v>8</v>
      </c>
      <c r="AG4" s="147">
        <f t="shared" ref="AG4:AG44" si="14">AF4/$AQ$7</f>
        <v>3.1746031746031744E-2</v>
      </c>
      <c r="AH4" s="47">
        <f t="shared" si="3"/>
        <v>7</v>
      </c>
      <c r="AI4" s="149">
        <f t="shared" ref="AI4:AI44" si="15">AH4/$AQ$8</f>
        <v>1.6393442622950821E-2</v>
      </c>
      <c r="AJ4" s="150">
        <f t="shared" si="4"/>
        <v>9</v>
      </c>
      <c r="AK4" s="151">
        <f t="shared" ref="AK4:AK44" si="16">AJ4/$AQ$9</f>
        <v>2.8125000000000001E-2</v>
      </c>
      <c r="AL4" s="47">
        <f t="shared" si="5"/>
        <v>58</v>
      </c>
      <c r="AN4" s="23" t="s">
        <v>29</v>
      </c>
      <c r="AO4" s="34">
        <v>41</v>
      </c>
      <c r="AP4" s="35">
        <v>617</v>
      </c>
      <c r="AQ4">
        <f>SUM(AO4:AP4)</f>
        <v>658</v>
      </c>
    </row>
    <row r="5" spans="1:43" ht="15" customHeight="1" x14ac:dyDescent="0.25">
      <c r="A5" s="722"/>
      <c r="B5" s="693"/>
      <c r="C5" s="626"/>
      <c r="D5" s="640"/>
      <c r="E5" s="15" t="s">
        <v>35</v>
      </c>
      <c r="F5" s="174">
        <v>73</v>
      </c>
      <c r="G5" s="174">
        <v>21</v>
      </c>
      <c r="H5" s="174">
        <v>12</v>
      </c>
      <c r="I5" s="174">
        <v>47</v>
      </c>
      <c r="J5" s="174">
        <v>25</v>
      </c>
      <c r="K5" s="174">
        <v>18</v>
      </c>
      <c r="L5" s="174">
        <v>12</v>
      </c>
      <c r="M5" s="187">
        <f t="shared" si="6"/>
        <v>208</v>
      </c>
      <c r="N5" s="197"/>
      <c r="O5" s="28">
        <v>89</v>
      </c>
      <c r="P5" s="28">
        <v>111</v>
      </c>
      <c r="Q5" s="28">
        <v>139</v>
      </c>
      <c r="R5" s="28">
        <v>80</v>
      </c>
      <c r="S5" s="28">
        <v>65</v>
      </c>
      <c r="T5" s="28">
        <v>93</v>
      </c>
      <c r="U5" s="28">
        <v>57</v>
      </c>
      <c r="V5" s="187">
        <f t="shared" si="7"/>
        <v>634</v>
      </c>
      <c r="W5" s="13"/>
      <c r="X5" s="146">
        <f>+F5+O5</f>
        <v>162</v>
      </c>
      <c r="Y5" s="147">
        <f t="shared" si="9"/>
        <v>0.32270916334661354</v>
      </c>
      <c r="Z5" s="47">
        <f t="shared" si="10"/>
        <v>132</v>
      </c>
      <c r="AA5" s="149">
        <f t="shared" si="11"/>
        <v>0.20060790273556231</v>
      </c>
      <c r="AB5" s="146">
        <f t="shared" si="0"/>
        <v>151</v>
      </c>
      <c r="AC5" s="147">
        <f t="shared" si="12"/>
        <v>0.36739659367396593</v>
      </c>
      <c r="AD5" s="47">
        <f t="shared" si="1"/>
        <v>127</v>
      </c>
      <c r="AE5" s="149">
        <f t="shared" si="13"/>
        <v>0.38719512195121952</v>
      </c>
      <c r="AF5" s="146">
        <f t="shared" si="2"/>
        <v>90</v>
      </c>
      <c r="AG5" s="147">
        <f t="shared" si="14"/>
        <v>0.35714285714285715</v>
      </c>
      <c r="AH5" s="47">
        <f t="shared" si="3"/>
        <v>111</v>
      </c>
      <c r="AI5" s="149">
        <f t="shared" si="15"/>
        <v>0.25995316159250587</v>
      </c>
      <c r="AJ5" s="150">
        <f t="shared" si="4"/>
        <v>69</v>
      </c>
      <c r="AK5" s="151">
        <f t="shared" si="16"/>
        <v>0.21562500000000001</v>
      </c>
      <c r="AL5" s="47">
        <f t="shared" si="5"/>
        <v>842</v>
      </c>
      <c r="AN5" s="23" t="s">
        <v>30</v>
      </c>
      <c r="AO5" s="34">
        <v>31</v>
      </c>
      <c r="AP5" s="35">
        <v>380</v>
      </c>
      <c r="AQ5">
        <f t="shared" ref="AQ5:AQ10" si="17">SUM(AO5:AP5)</f>
        <v>411</v>
      </c>
    </row>
    <row r="6" spans="1:43" ht="15" customHeight="1" x14ac:dyDescent="0.25">
      <c r="A6" s="722"/>
      <c r="B6" s="693"/>
      <c r="C6" s="626"/>
      <c r="D6" s="640"/>
      <c r="E6" s="15" t="s">
        <v>37</v>
      </c>
      <c r="F6" s="174">
        <v>5</v>
      </c>
      <c r="G6" s="174">
        <v>0</v>
      </c>
      <c r="H6" s="174">
        <v>3</v>
      </c>
      <c r="I6" s="174">
        <v>5</v>
      </c>
      <c r="J6" s="174">
        <v>3</v>
      </c>
      <c r="K6" s="174">
        <v>2</v>
      </c>
      <c r="L6" s="174">
        <v>0</v>
      </c>
      <c r="M6" s="187">
        <f t="shared" si="6"/>
        <v>18</v>
      </c>
      <c r="N6" s="197"/>
      <c r="O6" s="28">
        <v>65</v>
      </c>
      <c r="P6" s="28">
        <v>137</v>
      </c>
      <c r="Q6" s="28">
        <v>51</v>
      </c>
      <c r="R6" s="28">
        <v>29</v>
      </c>
      <c r="S6" s="28">
        <v>36</v>
      </c>
      <c r="T6" s="28">
        <v>81</v>
      </c>
      <c r="U6" s="28">
        <v>72</v>
      </c>
      <c r="V6" s="187">
        <f t="shared" si="7"/>
        <v>471</v>
      </c>
      <c r="W6" s="13"/>
      <c r="X6" s="146">
        <f t="shared" si="8"/>
        <v>70</v>
      </c>
      <c r="Y6" s="147">
        <f t="shared" si="9"/>
        <v>0.1394422310756972</v>
      </c>
      <c r="Z6" s="47">
        <f t="shared" si="10"/>
        <v>137</v>
      </c>
      <c r="AA6" s="149">
        <f t="shared" si="11"/>
        <v>0.20820668693009117</v>
      </c>
      <c r="AB6" s="146">
        <f t="shared" si="0"/>
        <v>54</v>
      </c>
      <c r="AC6" s="147">
        <f t="shared" si="12"/>
        <v>0.13138686131386862</v>
      </c>
      <c r="AD6" s="47">
        <f t="shared" si="1"/>
        <v>34</v>
      </c>
      <c r="AE6" s="149">
        <f t="shared" si="13"/>
        <v>0.10365853658536585</v>
      </c>
      <c r="AF6" s="146">
        <f t="shared" si="2"/>
        <v>39</v>
      </c>
      <c r="AG6" s="147">
        <f t="shared" si="14"/>
        <v>0.15476190476190477</v>
      </c>
      <c r="AH6" s="47">
        <f t="shared" si="3"/>
        <v>83</v>
      </c>
      <c r="AI6" s="149">
        <f t="shared" si="15"/>
        <v>0.19437939110070257</v>
      </c>
      <c r="AJ6" s="150">
        <f t="shared" si="4"/>
        <v>72</v>
      </c>
      <c r="AK6" s="151">
        <f t="shared" si="16"/>
        <v>0.22500000000000001</v>
      </c>
      <c r="AL6" s="47">
        <f t="shared" si="5"/>
        <v>489</v>
      </c>
      <c r="AN6" s="23" t="s">
        <v>31</v>
      </c>
      <c r="AO6" s="34">
        <v>102</v>
      </c>
      <c r="AP6" s="35">
        <v>226</v>
      </c>
      <c r="AQ6">
        <f t="shared" si="17"/>
        <v>328</v>
      </c>
    </row>
    <row r="7" spans="1:43" ht="15.75" customHeight="1" x14ac:dyDescent="0.25">
      <c r="A7" s="722"/>
      <c r="B7" s="693"/>
      <c r="C7" s="626"/>
      <c r="D7" s="640"/>
      <c r="E7" s="15" t="s">
        <v>36</v>
      </c>
      <c r="F7" s="174">
        <v>56</v>
      </c>
      <c r="G7" s="174">
        <v>18</v>
      </c>
      <c r="H7" s="174">
        <v>15</v>
      </c>
      <c r="I7" s="174">
        <v>46</v>
      </c>
      <c r="J7" s="174">
        <v>14</v>
      </c>
      <c r="K7" s="174">
        <v>18</v>
      </c>
      <c r="L7" s="174">
        <v>4</v>
      </c>
      <c r="M7" s="187">
        <f t="shared" si="6"/>
        <v>171</v>
      </c>
      <c r="N7" s="197"/>
      <c r="O7" s="28">
        <v>194</v>
      </c>
      <c r="P7" s="28">
        <v>308</v>
      </c>
      <c r="Q7" s="28">
        <v>167</v>
      </c>
      <c r="R7" s="28">
        <v>114</v>
      </c>
      <c r="S7" s="28">
        <v>88</v>
      </c>
      <c r="T7" s="28">
        <v>181</v>
      </c>
      <c r="U7" s="28">
        <v>141</v>
      </c>
      <c r="V7" s="187">
        <f t="shared" si="7"/>
        <v>1193</v>
      </c>
      <c r="W7" s="13"/>
      <c r="X7" s="146">
        <f t="shared" si="8"/>
        <v>250</v>
      </c>
      <c r="Y7" s="147">
        <f t="shared" si="9"/>
        <v>0.49800796812749004</v>
      </c>
      <c r="Z7" s="47">
        <f t="shared" si="10"/>
        <v>326</v>
      </c>
      <c r="AA7" s="149">
        <f t="shared" si="11"/>
        <v>0.49544072948328266</v>
      </c>
      <c r="AB7" s="146">
        <f t="shared" si="0"/>
        <v>182</v>
      </c>
      <c r="AC7" s="147">
        <f t="shared" si="12"/>
        <v>0.44282238442822386</v>
      </c>
      <c r="AD7" s="47">
        <f t="shared" si="1"/>
        <v>160</v>
      </c>
      <c r="AE7" s="149">
        <f>AD7/$AQ$6</f>
        <v>0.48780487804878048</v>
      </c>
      <c r="AF7" s="146">
        <f t="shared" si="2"/>
        <v>102</v>
      </c>
      <c r="AG7" s="147">
        <f t="shared" si="14"/>
        <v>0.40476190476190477</v>
      </c>
      <c r="AH7" s="47">
        <f t="shared" si="3"/>
        <v>199</v>
      </c>
      <c r="AI7" s="149">
        <f t="shared" si="15"/>
        <v>0.46604215456674475</v>
      </c>
      <c r="AJ7" s="150">
        <f t="shared" si="4"/>
        <v>145</v>
      </c>
      <c r="AK7" s="151">
        <f t="shared" si="16"/>
        <v>0.453125</v>
      </c>
      <c r="AL7" s="47">
        <f t="shared" si="5"/>
        <v>1364</v>
      </c>
      <c r="AN7" s="23" t="s">
        <v>32</v>
      </c>
      <c r="AO7" s="34">
        <v>44</v>
      </c>
      <c r="AP7" s="35">
        <v>208</v>
      </c>
      <c r="AQ7">
        <f t="shared" si="17"/>
        <v>252</v>
      </c>
    </row>
    <row r="8" spans="1:43" ht="15.75" customHeight="1" x14ac:dyDescent="0.25">
      <c r="A8" s="722"/>
      <c r="B8" s="693"/>
      <c r="C8" s="626"/>
      <c r="D8" s="640" t="s">
        <v>125</v>
      </c>
      <c r="E8" s="15" t="s">
        <v>38</v>
      </c>
      <c r="F8" s="174">
        <v>2</v>
      </c>
      <c r="G8" s="174">
        <v>1</v>
      </c>
      <c r="H8" s="174">
        <v>3</v>
      </c>
      <c r="I8" s="174">
        <v>2</v>
      </c>
      <c r="J8" s="174">
        <v>1</v>
      </c>
      <c r="K8" s="174">
        <v>1</v>
      </c>
      <c r="L8" s="174">
        <v>0</v>
      </c>
      <c r="M8" s="187">
        <f t="shared" si="6"/>
        <v>10</v>
      </c>
      <c r="N8" s="197"/>
      <c r="O8" s="28">
        <v>16</v>
      </c>
      <c r="P8" s="28">
        <v>70</v>
      </c>
      <c r="Q8" s="28">
        <v>18</v>
      </c>
      <c r="R8" s="28">
        <v>6</v>
      </c>
      <c r="S8" s="28">
        <v>27</v>
      </c>
      <c r="T8" s="28">
        <v>29</v>
      </c>
      <c r="U8" s="28">
        <v>28</v>
      </c>
      <c r="V8" s="187">
        <f t="shared" si="7"/>
        <v>194</v>
      </c>
      <c r="W8" s="13"/>
      <c r="X8" s="146">
        <f t="shared" si="8"/>
        <v>18</v>
      </c>
      <c r="Y8" s="147">
        <f t="shared" ref="Y8" si="18">X8/$AQ$3</f>
        <v>3.5856573705179286E-2</v>
      </c>
      <c r="Z8" s="47">
        <f t="shared" si="10"/>
        <v>71</v>
      </c>
      <c r="AA8" s="149">
        <f t="shared" si="11"/>
        <v>0.10790273556231003</v>
      </c>
      <c r="AB8" s="146">
        <f t="shared" si="0"/>
        <v>21</v>
      </c>
      <c r="AC8" s="147">
        <f t="shared" si="12"/>
        <v>5.1094890510948905E-2</v>
      </c>
      <c r="AD8" s="47">
        <f t="shared" si="1"/>
        <v>8</v>
      </c>
      <c r="AE8" s="149">
        <f t="shared" ref="AE8:AE71" si="19">AD8/$AQ$6</f>
        <v>2.4390243902439025E-2</v>
      </c>
      <c r="AF8" s="146">
        <f t="shared" si="2"/>
        <v>28</v>
      </c>
      <c r="AG8" s="147">
        <f t="shared" si="14"/>
        <v>0.1111111111111111</v>
      </c>
      <c r="AH8" s="47">
        <f t="shared" si="3"/>
        <v>30</v>
      </c>
      <c r="AI8" s="149">
        <f t="shared" si="15"/>
        <v>7.0257611241217793E-2</v>
      </c>
      <c r="AJ8" s="150">
        <f t="shared" si="4"/>
        <v>28</v>
      </c>
      <c r="AK8" s="151">
        <f t="shared" si="16"/>
        <v>8.7499999999999994E-2</v>
      </c>
      <c r="AL8" s="47">
        <f t="shared" si="5"/>
        <v>204</v>
      </c>
      <c r="AN8" s="23" t="s">
        <v>33</v>
      </c>
      <c r="AO8" s="34">
        <v>38</v>
      </c>
      <c r="AP8" s="35">
        <v>389</v>
      </c>
      <c r="AQ8">
        <f t="shared" si="17"/>
        <v>427</v>
      </c>
    </row>
    <row r="9" spans="1:43" ht="15.75" customHeight="1" x14ac:dyDescent="0.25">
      <c r="A9" s="722"/>
      <c r="B9" s="693"/>
      <c r="C9" s="626"/>
      <c r="D9" s="640"/>
      <c r="E9" s="15" t="s">
        <v>50</v>
      </c>
      <c r="F9" s="174">
        <v>1</v>
      </c>
      <c r="G9" s="174">
        <v>1</v>
      </c>
      <c r="H9" s="174">
        <v>0</v>
      </c>
      <c r="I9" s="174">
        <v>3</v>
      </c>
      <c r="J9" s="174">
        <v>1</v>
      </c>
      <c r="K9" s="174">
        <v>1</v>
      </c>
      <c r="L9" s="174">
        <v>1</v>
      </c>
      <c r="M9" s="187">
        <f t="shared" si="6"/>
        <v>8</v>
      </c>
      <c r="N9" s="197"/>
      <c r="O9" s="28">
        <v>3</v>
      </c>
      <c r="P9" s="28">
        <v>19</v>
      </c>
      <c r="Q9" s="28">
        <v>15</v>
      </c>
      <c r="R9" s="28">
        <v>0</v>
      </c>
      <c r="S9" s="28">
        <v>6</v>
      </c>
      <c r="T9" s="28">
        <v>10</v>
      </c>
      <c r="U9" s="28">
        <v>13</v>
      </c>
      <c r="V9" s="187">
        <f t="shared" si="7"/>
        <v>66</v>
      </c>
      <c r="W9" s="13"/>
      <c r="X9" s="146">
        <f t="shared" si="8"/>
        <v>4</v>
      </c>
      <c r="Y9" s="147">
        <f t="shared" ref="Y9" si="20">X9/$AQ$3</f>
        <v>7.9681274900398405E-3</v>
      </c>
      <c r="Z9" s="47">
        <f t="shared" si="10"/>
        <v>20</v>
      </c>
      <c r="AA9" s="149">
        <f t="shared" si="11"/>
        <v>3.0395136778115502E-2</v>
      </c>
      <c r="AB9" s="146">
        <f t="shared" si="0"/>
        <v>15</v>
      </c>
      <c r="AC9" s="147">
        <f t="shared" si="12"/>
        <v>3.6496350364963501E-2</v>
      </c>
      <c r="AD9" s="47">
        <f t="shared" si="1"/>
        <v>3</v>
      </c>
      <c r="AE9" s="149">
        <f t="shared" si="19"/>
        <v>9.1463414634146336E-3</v>
      </c>
      <c r="AF9" s="146">
        <f t="shared" si="2"/>
        <v>7</v>
      </c>
      <c r="AG9" s="147">
        <f t="shared" si="14"/>
        <v>2.7777777777777776E-2</v>
      </c>
      <c r="AH9" s="47">
        <f t="shared" si="3"/>
        <v>11</v>
      </c>
      <c r="AI9" s="149">
        <f t="shared" si="15"/>
        <v>2.576112412177986E-2</v>
      </c>
      <c r="AJ9" s="150">
        <f t="shared" si="4"/>
        <v>14</v>
      </c>
      <c r="AK9" s="151">
        <f t="shared" si="16"/>
        <v>4.3749999999999997E-2</v>
      </c>
      <c r="AL9" s="47">
        <f t="shared" si="5"/>
        <v>74</v>
      </c>
      <c r="AN9" s="23" t="s">
        <v>34</v>
      </c>
      <c r="AO9" s="34">
        <v>18</v>
      </c>
      <c r="AP9" s="35">
        <v>302</v>
      </c>
      <c r="AQ9">
        <f t="shared" si="17"/>
        <v>320</v>
      </c>
    </row>
    <row r="10" spans="1:43" ht="15.75" customHeight="1" x14ac:dyDescent="0.25">
      <c r="A10" s="722"/>
      <c r="B10" s="693"/>
      <c r="C10" s="626"/>
      <c r="D10" s="640"/>
      <c r="E10" s="15" t="s">
        <v>35</v>
      </c>
      <c r="F10" s="174">
        <v>66</v>
      </c>
      <c r="G10" s="174">
        <v>17</v>
      </c>
      <c r="H10" s="174">
        <v>6</v>
      </c>
      <c r="I10" s="174">
        <v>43</v>
      </c>
      <c r="J10" s="174">
        <v>19</v>
      </c>
      <c r="K10" s="174">
        <v>14</v>
      </c>
      <c r="L10" s="174">
        <v>12</v>
      </c>
      <c r="M10" s="187">
        <f t="shared" si="6"/>
        <v>177</v>
      </c>
      <c r="N10" s="197"/>
      <c r="O10" s="28">
        <v>65</v>
      </c>
      <c r="P10" s="28">
        <v>75</v>
      </c>
      <c r="Q10" s="28">
        <v>89</v>
      </c>
      <c r="R10" s="28">
        <v>52</v>
      </c>
      <c r="S10" s="28">
        <v>49</v>
      </c>
      <c r="T10" s="28">
        <v>64</v>
      </c>
      <c r="U10" s="28">
        <v>50</v>
      </c>
      <c r="V10" s="187">
        <f t="shared" si="7"/>
        <v>444</v>
      </c>
      <c r="W10" s="13"/>
      <c r="X10" s="146">
        <f t="shared" si="8"/>
        <v>131</v>
      </c>
      <c r="Y10" s="147">
        <f t="shared" ref="Y10" si="21">X10/$AQ$3</f>
        <v>0.26095617529880477</v>
      </c>
      <c r="Z10" s="47">
        <f t="shared" si="10"/>
        <v>92</v>
      </c>
      <c r="AA10" s="149">
        <f t="shared" si="11"/>
        <v>0.1398176291793313</v>
      </c>
      <c r="AB10" s="146">
        <f t="shared" si="0"/>
        <v>95</v>
      </c>
      <c r="AC10" s="147">
        <f t="shared" si="12"/>
        <v>0.23114355231143552</v>
      </c>
      <c r="AD10" s="47">
        <f t="shared" si="1"/>
        <v>95</v>
      </c>
      <c r="AE10" s="149">
        <f t="shared" si="19"/>
        <v>0.28963414634146339</v>
      </c>
      <c r="AF10" s="146">
        <f t="shared" si="2"/>
        <v>68</v>
      </c>
      <c r="AG10" s="147">
        <f t="shared" si="14"/>
        <v>0.26984126984126983</v>
      </c>
      <c r="AH10" s="47">
        <f t="shared" si="3"/>
        <v>78</v>
      </c>
      <c r="AI10" s="149">
        <f t="shared" si="15"/>
        <v>0.18266978922716628</v>
      </c>
      <c r="AJ10" s="150">
        <f t="shared" si="4"/>
        <v>62</v>
      </c>
      <c r="AK10" s="151">
        <f t="shared" si="16"/>
        <v>0.19375000000000001</v>
      </c>
      <c r="AL10" s="47">
        <f t="shared" si="5"/>
        <v>621</v>
      </c>
      <c r="AN10" s="14" t="s">
        <v>49</v>
      </c>
      <c r="AO10" s="36">
        <f>SUM(AO3:AO9)</f>
        <v>411</v>
      </c>
      <c r="AP10" s="36">
        <f>SUM(AP3:AP9)</f>
        <v>2487</v>
      </c>
      <c r="AQ10">
        <f t="shared" si="17"/>
        <v>2898</v>
      </c>
    </row>
    <row r="11" spans="1:43" ht="15.75" customHeight="1" x14ac:dyDescent="0.25">
      <c r="A11" s="722"/>
      <c r="B11" s="693"/>
      <c r="C11" s="626"/>
      <c r="D11" s="640"/>
      <c r="E11" s="15" t="s">
        <v>37</v>
      </c>
      <c r="F11" s="174">
        <v>9</v>
      </c>
      <c r="G11" s="174">
        <v>3</v>
      </c>
      <c r="H11" s="174">
        <v>3</v>
      </c>
      <c r="I11" s="174">
        <v>5</v>
      </c>
      <c r="J11" s="174">
        <v>4</v>
      </c>
      <c r="K11" s="174">
        <v>6</v>
      </c>
      <c r="L11" s="174">
        <v>1</v>
      </c>
      <c r="M11" s="187">
        <f t="shared" si="6"/>
        <v>31</v>
      </c>
      <c r="N11" s="197"/>
      <c r="O11" s="28">
        <v>99</v>
      </c>
      <c r="P11" s="28">
        <v>208</v>
      </c>
      <c r="Q11" s="28">
        <v>82</v>
      </c>
      <c r="R11" s="28">
        <v>44</v>
      </c>
      <c r="S11" s="28">
        <v>52</v>
      </c>
      <c r="T11" s="28">
        <v>98</v>
      </c>
      <c r="U11" s="28">
        <v>82</v>
      </c>
      <c r="V11" s="187">
        <f t="shared" si="7"/>
        <v>665</v>
      </c>
      <c r="W11" s="13"/>
      <c r="X11" s="146">
        <f t="shared" si="8"/>
        <v>108</v>
      </c>
      <c r="Y11" s="147">
        <f t="shared" ref="Y11" si="22">X11/$AQ$3</f>
        <v>0.2151394422310757</v>
      </c>
      <c r="Z11" s="47">
        <f t="shared" si="10"/>
        <v>211</v>
      </c>
      <c r="AA11" s="149">
        <f t="shared" si="11"/>
        <v>0.32066869300911854</v>
      </c>
      <c r="AB11" s="146">
        <f t="shared" si="0"/>
        <v>85</v>
      </c>
      <c r="AC11" s="147">
        <f t="shared" si="12"/>
        <v>0.20681265206812652</v>
      </c>
      <c r="AD11" s="47">
        <f t="shared" si="1"/>
        <v>49</v>
      </c>
      <c r="AE11" s="149">
        <f t="shared" si="19"/>
        <v>0.14939024390243902</v>
      </c>
      <c r="AF11" s="146">
        <f t="shared" si="2"/>
        <v>56</v>
      </c>
      <c r="AG11" s="147">
        <f t="shared" si="14"/>
        <v>0.22222222222222221</v>
      </c>
      <c r="AH11" s="47">
        <f t="shared" si="3"/>
        <v>104</v>
      </c>
      <c r="AI11" s="149">
        <f t="shared" si="15"/>
        <v>0.24355971896955503</v>
      </c>
      <c r="AJ11" s="150">
        <f t="shared" si="4"/>
        <v>83</v>
      </c>
      <c r="AK11" s="151">
        <f t="shared" si="16"/>
        <v>0.25937500000000002</v>
      </c>
      <c r="AL11" s="47">
        <f t="shared" si="5"/>
        <v>696</v>
      </c>
    </row>
    <row r="12" spans="1:43" ht="15.75" customHeight="1" x14ac:dyDescent="0.25">
      <c r="A12" s="722"/>
      <c r="B12" s="693"/>
      <c r="C12" s="626"/>
      <c r="D12" s="640"/>
      <c r="E12" s="15" t="s">
        <v>36</v>
      </c>
      <c r="F12" s="174">
        <v>59</v>
      </c>
      <c r="G12" s="174">
        <v>19</v>
      </c>
      <c r="H12" s="174">
        <v>19</v>
      </c>
      <c r="I12" s="174">
        <v>49</v>
      </c>
      <c r="J12" s="174">
        <v>19</v>
      </c>
      <c r="K12" s="174">
        <v>16</v>
      </c>
      <c r="L12" s="174">
        <v>4</v>
      </c>
      <c r="M12" s="187">
        <f t="shared" si="6"/>
        <v>185</v>
      </c>
      <c r="N12" s="197"/>
      <c r="O12" s="28">
        <v>182</v>
      </c>
      <c r="P12" s="28">
        <v>245</v>
      </c>
      <c r="Q12" s="28">
        <v>176</v>
      </c>
      <c r="R12" s="28">
        <v>124</v>
      </c>
      <c r="S12" s="28">
        <v>74</v>
      </c>
      <c r="T12" s="28">
        <v>188</v>
      </c>
      <c r="U12" s="28">
        <v>129</v>
      </c>
      <c r="V12" s="187">
        <f t="shared" si="7"/>
        <v>1118</v>
      </c>
      <c r="W12" s="13"/>
      <c r="X12" s="146">
        <f t="shared" si="8"/>
        <v>241</v>
      </c>
      <c r="Y12" s="147">
        <f t="shared" ref="Y12" si="23">X12/$AQ$3</f>
        <v>0.48007968127490042</v>
      </c>
      <c r="Z12" s="47">
        <f t="shared" si="10"/>
        <v>264</v>
      </c>
      <c r="AA12" s="149">
        <f t="shared" si="11"/>
        <v>0.40121580547112462</v>
      </c>
      <c r="AB12" s="146">
        <f t="shared" si="0"/>
        <v>195</v>
      </c>
      <c r="AC12" s="147">
        <f t="shared" si="12"/>
        <v>0.47445255474452552</v>
      </c>
      <c r="AD12" s="47">
        <f t="shared" si="1"/>
        <v>173</v>
      </c>
      <c r="AE12" s="149">
        <f t="shared" si="19"/>
        <v>0.52743902439024393</v>
      </c>
      <c r="AF12" s="146">
        <f t="shared" si="2"/>
        <v>93</v>
      </c>
      <c r="AG12" s="147">
        <f t="shared" si="14"/>
        <v>0.36904761904761907</v>
      </c>
      <c r="AH12" s="47">
        <f t="shared" si="3"/>
        <v>204</v>
      </c>
      <c r="AI12" s="149">
        <f t="shared" si="15"/>
        <v>0.47775175644028101</v>
      </c>
      <c r="AJ12" s="150">
        <f t="shared" si="4"/>
        <v>133</v>
      </c>
      <c r="AK12" s="151">
        <f t="shared" si="16"/>
        <v>0.41562500000000002</v>
      </c>
      <c r="AL12" s="47">
        <f t="shared" si="5"/>
        <v>1303</v>
      </c>
    </row>
    <row r="13" spans="1:43" ht="15.75" customHeight="1" x14ac:dyDescent="0.25">
      <c r="A13" s="722"/>
      <c r="B13" s="693"/>
      <c r="C13" s="626"/>
      <c r="D13" s="640" t="s">
        <v>126</v>
      </c>
      <c r="E13" s="15" t="s">
        <v>38</v>
      </c>
      <c r="F13" s="174">
        <v>0</v>
      </c>
      <c r="G13" s="174">
        <v>2</v>
      </c>
      <c r="H13" s="174">
        <v>2</v>
      </c>
      <c r="I13" s="174">
        <v>0</v>
      </c>
      <c r="J13" s="174">
        <v>1</v>
      </c>
      <c r="K13" s="174">
        <v>3</v>
      </c>
      <c r="L13" s="174">
        <v>1</v>
      </c>
      <c r="M13" s="187">
        <f t="shared" si="6"/>
        <v>9</v>
      </c>
      <c r="N13" s="197"/>
      <c r="O13" s="28">
        <v>12</v>
      </c>
      <c r="P13" s="28">
        <v>66</v>
      </c>
      <c r="Q13" s="28">
        <v>16</v>
      </c>
      <c r="R13" s="28">
        <v>5</v>
      </c>
      <c r="S13" s="28">
        <v>11</v>
      </c>
      <c r="T13" s="28">
        <v>27</v>
      </c>
      <c r="U13" s="28">
        <v>27</v>
      </c>
      <c r="V13" s="187">
        <f t="shared" si="7"/>
        <v>164</v>
      </c>
      <c r="W13" s="13"/>
      <c r="X13" s="146">
        <f t="shared" si="8"/>
        <v>12</v>
      </c>
      <c r="Y13" s="147">
        <f t="shared" ref="Y13" si="24">X13/$AQ$3</f>
        <v>2.3904382470119521E-2</v>
      </c>
      <c r="Z13" s="47">
        <f t="shared" si="10"/>
        <v>68</v>
      </c>
      <c r="AA13" s="149">
        <f t="shared" si="11"/>
        <v>0.10334346504559271</v>
      </c>
      <c r="AB13" s="146">
        <f t="shared" si="0"/>
        <v>18</v>
      </c>
      <c r="AC13" s="147">
        <f t="shared" si="12"/>
        <v>4.3795620437956206E-2</v>
      </c>
      <c r="AD13" s="47">
        <f t="shared" si="1"/>
        <v>5</v>
      </c>
      <c r="AE13" s="149">
        <f t="shared" si="19"/>
        <v>1.524390243902439E-2</v>
      </c>
      <c r="AF13" s="146">
        <f t="shared" si="2"/>
        <v>12</v>
      </c>
      <c r="AG13" s="147">
        <f t="shared" si="14"/>
        <v>4.7619047619047616E-2</v>
      </c>
      <c r="AH13" s="47">
        <f t="shared" si="3"/>
        <v>30</v>
      </c>
      <c r="AI13" s="149">
        <f t="shared" si="15"/>
        <v>7.0257611241217793E-2</v>
      </c>
      <c r="AJ13" s="150">
        <f t="shared" si="4"/>
        <v>28</v>
      </c>
      <c r="AK13" s="151">
        <f t="shared" si="16"/>
        <v>8.7499999999999994E-2</v>
      </c>
      <c r="AL13" s="47">
        <f t="shared" si="5"/>
        <v>173</v>
      </c>
    </row>
    <row r="14" spans="1:43" ht="15.75" customHeight="1" x14ac:dyDescent="0.25">
      <c r="A14" s="722"/>
      <c r="B14" s="693"/>
      <c r="C14" s="626"/>
      <c r="D14" s="640"/>
      <c r="E14" s="15" t="s">
        <v>50</v>
      </c>
      <c r="F14" s="174">
        <v>1</v>
      </c>
      <c r="G14" s="174">
        <v>0</v>
      </c>
      <c r="H14" s="174">
        <v>0</v>
      </c>
      <c r="I14" s="174">
        <v>3</v>
      </c>
      <c r="J14" s="174">
        <v>1</v>
      </c>
      <c r="K14" s="174">
        <v>0</v>
      </c>
      <c r="L14" s="174">
        <v>1</v>
      </c>
      <c r="M14" s="187">
        <f t="shared" si="6"/>
        <v>6</v>
      </c>
      <c r="N14" s="197"/>
      <c r="O14" s="28">
        <v>6</v>
      </c>
      <c r="P14" s="28">
        <v>35</v>
      </c>
      <c r="Q14" s="28">
        <v>13</v>
      </c>
      <c r="R14" s="28">
        <v>1</v>
      </c>
      <c r="S14" s="28">
        <v>8</v>
      </c>
      <c r="T14" s="28">
        <v>14</v>
      </c>
      <c r="U14" s="28">
        <v>8</v>
      </c>
      <c r="V14" s="187">
        <f t="shared" si="7"/>
        <v>85</v>
      </c>
      <c r="W14" s="13"/>
      <c r="X14" s="146">
        <f t="shared" si="8"/>
        <v>7</v>
      </c>
      <c r="Y14" s="147">
        <f t="shared" ref="Y14" si="25">X14/$AQ$3</f>
        <v>1.3944223107569721E-2</v>
      </c>
      <c r="Z14" s="47">
        <f t="shared" si="10"/>
        <v>35</v>
      </c>
      <c r="AA14" s="149">
        <f t="shared" si="11"/>
        <v>5.3191489361702128E-2</v>
      </c>
      <c r="AB14" s="146">
        <f t="shared" si="0"/>
        <v>13</v>
      </c>
      <c r="AC14" s="147">
        <f t="shared" si="12"/>
        <v>3.1630170316301706E-2</v>
      </c>
      <c r="AD14" s="47">
        <f t="shared" si="1"/>
        <v>4</v>
      </c>
      <c r="AE14" s="149">
        <f t="shared" si="19"/>
        <v>1.2195121951219513E-2</v>
      </c>
      <c r="AF14" s="146">
        <f t="shared" si="2"/>
        <v>9</v>
      </c>
      <c r="AG14" s="147">
        <f t="shared" si="14"/>
        <v>3.5714285714285712E-2</v>
      </c>
      <c r="AH14" s="47">
        <f t="shared" si="3"/>
        <v>14</v>
      </c>
      <c r="AI14" s="149">
        <f t="shared" si="15"/>
        <v>3.2786885245901641E-2</v>
      </c>
      <c r="AJ14" s="150">
        <f t="shared" si="4"/>
        <v>9</v>
      </c>
      <c r="AK14" s="151">
        <f t="shared" si="16"/>
        <v>2.8125000000000001E-2</v>
      </c>
      <c r="AL14" s="47">
        <f t="shared" si="5"/>
        <v>91</v>
      </c>
    </row>
    <row r="15" spans="1:43" ht="15.75" customHeight="1" x14ac:dyDescent="0.25">
      <c r="A15" s="722"/>
      <c r="B15" s="693"/>
      <c r="C15" s="626"/>
      <c r="D15" s="640"/>
      <c r="E15" s="15" t="s">
        <v>35</v>
      </c>
      <c r="F15" s="174">
        <v>68</v>
      </c>
      <c r="G15" s="174">
        <v>19</v>
      </c>
      <c r="H15" s="174">
        <v>15</v>
      </c>
      <c r="I15" s="174">
        <v>45</v>
      </c>
      <c r="J15" s="174">
        <v>19</v>
      </c>
      <c r="K15" s="174">
        <v>16</v>
      </c>
      <c r="L15" s="174">
        <v>11</v>
      </c>
      <c r="M15" s="187">
        <f t="shared" si="6"/>
        <v>193</v>
      </c>
      <c r="N15" s="197"/>
      <c r="O15" s="28">
        <v>82</v>
      </c>
      <c r="P15" s="28">
        <v>88</v>
      </c>
      <c r="Q15" s="28">
        <v>118</v>
      </c>
      <c r="R15" s="28">
        <v>62</v>
      </c>
      <c r="S15" s="28">
        <v>57</v>
      </c>
      <c r="T15" s="28">
        <v>96</v>
      </c>
      <c r="U15" s="28">
        <v>61</v>
      </c>
      <c r="V15" s="187">
        <f t="shared" si="7"/>
        <v>564</v>
      </c>
      <c r="W15" s="13"/>
      <c r="X15" s="146">
        <f t="shared" si="8"/>
        <v>150</v>
      </c>
      <c r="Y15" s="147">
        <f t="shared" ref="Y15" si="26">X15/$AQ$3</f>
        <v>0.29880478087649404</v>
      </c>
      <c r="Z15" s="47">
        <f t="shared" si="10"/>
        <v>107</v>
      </c>
      <c r="AA15" s="149">
        <f t="shared" si="11"/>
        <v>0.16261398176291794</v>
      </c>
      <c r="AB15" s="146">
        <f t="shared" si="0"/>
        <v>133</v>
      </c>
      <c r="AC15" s="147">
        <f t="shared" si="12"/>
        <v>0.32360097323600973</v>
      </c>
      <c r="AD15" s="47">
        <f t="shared" si="1"/>
        <v>107</v>
      </c>
      <c r="AE15" s="149">
        <f t="shared" si="19"/>
        <v>0.32621951219512196</v>
      </c>
      <c r="AF15" s="146">
        <f t="shared" si="2"/>
        <v>76</v>
      </c>
      <c r="AG15" s="147">
        <f t="shared" si="14"/>
        <v>0.30158730158730157</v>
      </c>
      <c r="AH15" s="47">
        <f t="shared" si="3"/>
        <v>112</v>
      </c>
      <c r="AI15" s="149">
        <f t="shared" si="15"/>
        <v>0.26229508196721313</v>
      </c>
      <c r="AJ15" s="150">
        <f t="shared" si="4"/>
        <v>72</v>
      </c>
      <c r="AK15" s="151">
        <f t="shared" si="16"/>
        <v>0.22500000000000001</v>
      </c>
      <c r="AL15" s="47">
        <f t="shared" si="5"/>
        <v>757</v>
      </c>
    </row>
    <row r="16" spans="1:43" ht="15.75" customHeight="1" x14ac:dyDescent="0.25">
      <c r="A16" s="722"/>
      <c r="B16" s="693"/>
      <c r="C16" s="626"/>
      <c r="D16" s="640"/>
      <c r="E16" s="15" t="s">
        <v>37</v>
      </c>
      <c r="F16" s="174">
        <v>14</v>
      </c>
      <c r="G16" s="174">
        <v>2</v>
      </c>
      <c r="H16" s="174">
        <v>2</v>
      </c>
      <c r="I16" s="174">
        <v>7</v>
      </c>
      <c r="J16" s="174">
        <v>1</v>
      </c>
      <c r="K16" s="174">
        <v>5</v>
      </c>
      <c r="L16" s="174">
        <v>0</v>
      </c>
      <c r="M16" s="187">
        <f t="shared" si="6"/>
        <v>31</v>
      </c>
      <c r="N16" s="197"/>
      <c r="O16" s="28">
        <v>83</v>
      </c>
      <c r="P16" s="28">
        <v>194</v>
      </c>
      <c r="Q16" s="28">
        <v>79</v>
      </c>
      <c r="R16" s="28">
        <v>55</v>
      </c>
      <c r="S16" s="28">
        <v>47</v>
      </c>
      <c r="T16" s="28">
        <v>87</v>
      </c>
      <c r="U16" s="28">
        <v>78</v>
      </c>
      <c r="V16" s="187">
        <f t="shared" si="7"/>
        <v>623</v>
      </c>
      <c r="W16" s="13"/>
      <c r="X16" s="146">
        <f t="shared" si="8"/>
        <v>97</v>
      </c>
      <c r="Y16" s="147">
        <f t="shared" ref="Y16" si="27">X16/$AQ$3</f>
        <v>0.19322709163346613</v>
      </c>
      <c r="Z16" s="47">
        <f t="shared" si="10"/>
        <v>196</v>
      </c>
      <c r="AA16" s="149">
        <f t="shared" si="11"/>
        <v>0.2978723404255319</v>
      </c>
      <c r="AB16" s="146">
        <f t="shared" si="0"/>
        <v>81</v>
      </c>
      <c r="AC16" s="147">
        <f t="shared" si="12"/>
        <v>0.19708029197080293</v>
      </c>
      <c r="AD16" s="47">
        <f t="shared" si="1"/>
        <v>62</v>
      </c>
      <c r="AE16" s="149">
        <f t="shared" si="19"/>
        <v>0.18902439024390244</v>
      </c>
      <c r="AF16" s="146">
        <f t="shared" si="2"/>
        <v>48</v>
      </c>
      <c r="AG16" s="147">
        <f t="shared" si="14"/>
        <v>0.19047619047619047</v>
      </c>
      <c r="AH16" s="47">
        <f t="shared" si="3"/>
        <v>92</v>
      </c>
      <c r="AI16" s="149">
        <f t="shared" si="15"/>
        <v>0.21545667447306791</v>
      </c>
      <c r="AJ16" s="150">
        <f t="shared" si="4"/>
        <v>78</v>
      </c>
      <c r="AK16" s="151">
        <f t="shared" si="16"/>
        <v>0.24374999999999999</v>
      </c>
      <c r="AL16" s="47">
        <f t="shared" si="5"/>
        <v>654</v>
      </c>
    </row>
    <row r="17" spans="1:38" ht="15.75" customHeight="1" x14ac:dyDescent="0.25">
      <c r="A17" s="722"/>
      <c r="B17" s="693"/>
      <c r="C17" s="626"/>
      <c r="D17" s="640"/>
      <c r="E17" s="15" t="s">
        <v>36</v>
      </c>
      <c r="F17" s="174">
        <v>54</v>
      </c>
      <c r="G17" s="174">
        <v>18</v>
      </c>
      <c r="H17" s="174">
        <v>12</v>
      </c>
      <c r="I17" s="174">
        <v>47</v>
      </c>
      <c r="J17" s="174">
        <v>22</v>
      </c>
      <c r="K17" s="174">
        <v>14</v>
      </c>
      <c r="L17" s="174">
        <v>5</v>
      </c>
      <c r="M17" s="187">
        <f t="shared" si="6"/>
        <v>172</v>
      </c>
      <c r="N17" s="197"/>
      <c r="O17" s="28">
        <v>182</v>
      </c>
      <c r="P17" s="28">
        <v>234</v>
      </c>
      <c r="Q17" s="28">
        <v>154</v>
      </c>
      <c r="R17" s="28">
        <v>103</v>
      </c>
      <c r="S17" s="28">
        <v>85</v>
      </c>
      <c r="T17" s="28">
        <v>165</v>
      </c>
      <c r="U17" s="28">
        <v>128</v>
      </c>
      <c r="V17" s="187">
        <f t="shared" si="7"/>
        <v>1051</v>
      </c>
      <c r="W17" s="13"/>
      <c r="X17" s="146">
        <f t="shared" si="8"/>
        <v>236</v>
      </c>
      <c r="Y17" s="147">
        <f t="shared" ref="Y17" si="28">X17/$AQ$3</f>
        <v>0.47011952191235062</v>
      </c>
      <c r="Z17" s="47">
        <f t="shared" si="10"/>
        <v>252</v>
      </c>
      <c r="AA17" s="149">
        <f t="shared" si="11"/>
        <v>0.38297872340425532</v>
      </c>
      <c r="AB17" s="146">
        <f t="shared" si="0"/>
        <v>166</v>
      </c>
      <c r="AC17" s="147">
        <f t="shared" si="12"/>
        <v>0.40389294403892945</v>
      </c>
      <c r="AD17" s="47">
        <f t="shared" si="1"/>
        <v>150</v>
      </c>
      <c r="AE17" s="149">
        <f t="shared" si="19"/>
        <v>0.45731707317073172</v>
      </c>
      <c r="AF17" s="146">
        <f t="shared" si="2"/>
        <v>107</v>
      </c>
      <c r="AG17" s="147">
        <f t="shared" si="14"/>
        <v>0.42460317460317459</v>
      </c>
      <c r="AH17" s="47">
        <f t="shared" si="3"/>
        <v>179</v>
      </c>
      <c r="AI17" s="149">
        <f t="shared" si="15"/>
        <v>0.41920374707259955</v>
      </c>
      <c r="AJ17" s="150">
        <f t="shared" si="4"/>
        <v>133</v>
      </c>
      <c r="AK17" s="151">
        <f t="shared" si="16"/>
        <v>0.41562500000000002</v>
      </c>
      <c r="AL17" s="47">
        <f t="shared" si="5"/>
        <v>1223</v>
      </c>
    </row>
    <row r="18" spans="1:38" ht="15.75" customHeight="1" x14ac:dyDescent="0.25">
      <c r="A18" s="722"/>
      <c r="B18" s="693"/>
      <c r="C18" s="626"/>
      <c r="D18" s="725" t="s">
        <v>127</v>
      </c>
      <c r="E18" s="15" t="s">
        <v>38</v>
      </c>
      <c r="F18" s="174">
        <v>0</v>
      </c>
      <c r="G18" s="174">
        <v>1</v>
      </c>
      <c r="H18" s="174">
        <v>0</v>
      </c>
      <c r="I18" s="174">
        <v>2</v>
      </c>
      <c r="J18" s="174">
        <v>1</v>
      </c>
      <c r="K18" s="174">
        <v>0</v>
      </c>
      <c r="L18" s="174">
        <v>0</v>
      </c>
      <c r="M18" s="187">
        <f t="shared" si="6"/>
        <v>4</v>
      </c>
      <c r="N18" s="197"/>
      <c r="O18" s="28">
        <v>14</v>
      </c>
      <c r="P18" s="28">
        <v>45</v>
      </c>
      <c r="Q18" s="28">
        <v>13</v>
      </c>
      <c r="R18" s="28">
        <v>3</v>
      </c>
      <c r="S18" s="28">
        <v>15</v>
      </c>
      <c r="T18" s="28">
        <v>22</v>
      </c>
      <c r="U18" s="28">
        <v>22</v>
      </c>
      <c r="V18" s="187">
        <f t="shared" si="7"/>
        <v>134</v>
      </c>
      <c r="W18" s="13"/>
      <c r="X18" s="146">
        <f t="shared" si="8"/>
        <v>14</v>
      </c>
      <c r="Y18" s="147">
        <f t="shared" ref="Y18" si="29">X18/$AQ$3</f>
        <v>2.7888446215139442E-2</v>
      </c>
      <c r="Z18" s="47">
        <f t="shared" si="10"/>
        <v>46</v>
      </c>
      <c r="AA18" s="149">
        <f t="shared" si="11"/>
        <v>6.9908814589665649E-2</v>
      </c>
      <c r="AB18" s="146">
        <f t="shared" si="0"/>
        <v>13</v>
      </c>
      <c r="AC18" s="147">
        <f t="shared" si="12"/>
        <v>3.1630170316301706E-2</v>
      </c>
      <c r="AD18" s="47">
        <f t="shared" si="1"/>
        <v>5</v>
      </c>
      <c r="AE18" s="149">
        <f t="shared" si="19"/>
        <v>1.524390243902439E-2</v>
      </c>
      <c r="AF18" s="146">
        <f t="shared" si="2"/>
        <v>16</v>
      </c>
      <c r="AG18" s="147">
        <f t="shared" si="14"/>
        <v>6.3492063492063489E-2</v>
      </c>
      <c r="AH18" s="47">
        <f t="shared" si="3"/>
        <v>22</v>
      </c>
      <c r="AI18" s="149">
        <f t="shared" si="15"/>
        <v>5.1522248243559721E-2</v>
      </c>
      <c r="AJ18" s="150">
        <f t="shared" si="4"/>
        <v>22</v>
      </c>
      <c r="AK18" s="151">
        <f t="shared" si="16"/>
        <v>6.8750000000000006E-2</v>
      </c>
      <c r="AL18" s="47">
        <f t="shared" si="5"/>
        <v>138</v>
      </c>
    </row>
    <row r="19" spans="1:38" ht="15.75" customHeight="1" x14ac:dyDescent="0.25">
      <c r="A19" s="722"/>
      <c r="B19" s="693"/>
      <c r="C19" s="626"/>
      <c r="D19" s="725"/>
      <c r="E19" s="15" t="s">
        <v>50</v>
      </c>
      <c r="F19" s="174">
        <v>1</v>
      </c>
      <c r="G19" s="174">
        <v>0</v>
      </c>
      <c r="H19" s="174">
        <v>1</v>
      </c>
      <c r="I19" s="174">
        <v>3</v>
      </c>
      <c r="J19" s="174">
        <v>1</v>
      </c>
      <c r="K19" s="174">
        <v>0</v>
      </c>
      <c r="L19" s="174">
        <v>1</v>
      </c>
      <c r="M19" s="187">
        <f t="shared" si="6"/>
        <v>7</v>
      </c>
      <c r="N19" s="197"/>
      <c r="O19" s="28">
        <v>2</v>
      </c>
      <c r="P19" s="28">
        <v>16</v>
      </c>
      <c r="Q19" s="28">
        <v>11</v>
      </c>
      <c r="R19" s="28">
        <v>1</v>
      </c>
      <c r="S19" s="28">
        <v>7</v>
      </c>
      <c r="T19" s="28">
        <v>6</v>
      </c>
      <c r="U19" s="28">
        <v>6</v>
      </c>
      <c r="V19" s="187">
        <f t="shared" si="7"/>
        <v>49</v>
      </c>
      <c r="W19" s="13"/>
      <c r="X19" s="146">
        <f t="shared" si="8"/>
        <v>3</v>
      </c>
      <c r="Y19" s="147">
        <f t="shared" ref="Y19" si="30">X19/$AQ$3</f>
        <v>5.9760956175298804E-3</v>
      </c>
      <c r="Z19" s="47">
        <f t="shared" si="10"/>
        <v>16</v>
      </c>
      <c r="AA19" s="149">
        <f t="shared" si="11"/>
        <v>2.4316109422492401E-2</v>
      </c>
      <c r="AB19" s="146">
        <f t="shared" si="0"/>
        <v>12</v>
      </c>
      <c r="AC19" s="147">
        <f t="shared" si="12"/>
        <v>2.9197080291970802E-2</v>
      </c>
      <c r="AD19" s="47">
        <f t="shared" si="1"/>
        <v>4</v>
      </c>
      <c r="AE19" s="149">
        <f t="shared" si="19"/>
        <v>1.2195121951219513E-2</v>
      </c>
      <c r="AF19" s="146">
        <f t="shared" si="2"/>
        <v>8</v>
      </c>
      <c r="AG19" s="147">
        <f t="shared" si="14"/>
        <v>3.1746031746031744E-2</v>
      </c>
      <c r="AH19" s="47">
        <f t="shared" si="3"/>
        <v>6</v>
      </c>
      <c r="AI19" s="149">
        <f t="shared" si="15"/>
        <v>1.405152224824356E-2</v>
      </c>
      <c r="AJ19" s="150">
        <f t="shared" si="4"/>
        <v>7</v>
      </c>
      <c r="AK19" s="151">
        <f t="shared" si="16"/>
        <v>2.1874999999999999E-2</v>
      </c>
      <c r="AL19" s="47">
        <f t="shared" si="5"/>
        <v>56</v>
      </c>
    </row>
    <row r="20" spans="1:38" ht="15.75" customHeight="1" x14ac:dyDescent="0.25">
      <c r="A20" s="722"/>
      <c r="B20" s="693"/>
      <c r="C20" s="626"/>
      <c r="D20" s="725"/>
      <c r="E20" s="15" t="s">
        <v>35</v>
      </c>
      <c r="F20" s="174">
        <v>87</v>
      </c>
      <c r="G20" s="174">
        <v>21</v>
      </c>
      <c r="H20" s="174">
        <v>18</v>
      </c>
      <c r="I20" s="174">
        <v>51</v>
      </c>
      <c r="J20" s="174">
        <v>26</v>
      </c>
      <c r="K20" s="174">
        <v>22</v>
      </c>
      <c r="L20" s="174">
        <v>13</v>
      </c>
      <c r="M20" s="187">
        <f t="shared" si="6"/>
        <v>238</v>
      </c>
      <c r="N20" s="197"/>
      <c r="O20" s="28">
        <v>98</v>
      </c>
      <c r="P20" s="28">
        <v>125</v>
      </c>
      <c r="Q20" s="28">
        <v>131</v>
      </c>
      <c r="R20" s="28">
        <v>66</v>
      </c>
      <c r="S20" s="28">
        <v>54</v>
      </c>
      <c r="T20" s="28">
        <v>104</v>
      </c>
      <c r="U20" s="28">
        <v>62</v>
      </c>
      <c r="V20" s="187">
        <f t="shared" si="7"/>
        <v>640</v>
      </c>
      <c r="W20" s="13"/>
      <c r="X20" s="146">
        <f t="shared" si="8"/>
        <v>185</v>
      </c>
      <c r="Y20" s="147">
        <f t="shared" ref="Y20" si="31">X20/$AQ$3</f>
        <v>0.36852589641434264</v>
      </c>
      <c r="Z20" s="47">
        <f t="shared" si="10"/>
        <v>146</v>
      </c>
      <c r="AA20" s="149">
        <f t="shared" si="11"/>
        <v>0.22188449848024316</v>
      </c>
      <c r="AB20" s="146">
        <f t="shared" si="0"/>
        <v>149</v>
      </c>
      <c r="AC20" s="147">
        <f t="shared" si="12"/>
        <v>0.36253041362530414</v>
      </c>
      <c r="AD20" s="47">
        <f t="shared" si="1"/>
        <v>117</v>
      </c>
      <c r="AE20" s="149">
        <f t="shared" si="19"/>
        <v>0.35670731707317072</v>
      </c>
      <c r="AF20" s="146">
        <f t="shared" si="2"/>
        <v>80</v>
      </c>
      <c r="AG20" s="147">
        <f t="shared" si="14"/>
        <v>0.31746031746031744</v>
      </c>
      <c r="AH20" s="47">
        <f t="shared" si="3"/>
        <v>126</v>
      </c>
      <c r="AI20" s="149">
        <f t="shared" si="15"/>
        <v>0.29508196721311475</v>
      </c>
      <c r="AJ20" s="150">
        <f t="shared" si="4"/>
        <v>75</v>
      </c>
      <c r="AK20" s="151">
        <f t="shared" si="16"/>
        <v>0.234375</v>
      </c>
      <c r="AL20" s="47">
        <f t="shared" si="5"/>
        <v>878</v>
      </c>
    </row>
    <row r="21" spans="1:38" ht="15.75" customHeight="1" x14ac:dyDescent="0.25">
      <c r="A21" s="722"/>
      <c r="B21" s="693"/>
      <c r="C21" s="626"/>
      <c r="D21" s="725"/>
      <c r="E21" s="15" t="s">
        <v>37</v>
      </c>
      <c r="F21" s="174">
        <v>7</v>
      </c>
      <c r="G21" s="174">
        <v>0</v>
      </c>
      <c r="H21" s="174">
        <v>2</v>
      </c>
      <c r="I21" s="174">
        <v>4</v>
      </c>
      <c r="J21" s="174">
        <v>4</v>
      </c>
      <c r="K21" s="174">
        <v>3</v>
      </c>
      <c r="L21" s="174">
        <v>1</v>
      </c>
      <c r="M21" s="187">
        <f t="shared" si="6"/>
        <v>21</v>
      </c>
      <c r="N21" s="197"/>
      <c r="O21" s="28">
        <v>66</v>
      </c>
      <c r="P21" s="28">
        <v>157</v>
      </c>
      <c r="Q21" s="28">
        <v>65</v>
      </c>
      <c r="R21" s="28">
        <v>34</v>
      </c>
      <c r="S21" s="28">
        <v>45</v>
      </c>
      <c r="T21" s="28">
        <v>82</v>
      </c>
      <c r="U21" s="28">
        <v>80</v>
      </c>
      <c r="V21" s="187">
        <f t="shared" si="7"/>
        <v>529</v>
      </c>
      <c r="W21" s="13"/>
      <c r="X21" s="146">
        <f t="shared" si="8"/>
        <v>73</v>
      </c>
      <c r="Y21" s="147">
        <f t="shared" ref="Y21" si="32">X21/$AQ$3</f>
        <v>0.1454183266932271</v>
      </c>
      <c r="Z21" s="47">
        <f t="shared" si="10"/>
        <v>157</v>
      </c>
      <c r="AA21" s="149">
        <f t="shared" si="11"/>
        <v>0.23860182370820668</v>
      </c>
      <c r="AB21" s="146">
        <f t="shared" si="0"/>
        <v>67</v>
      </c>
      <c r="AC21" s="147">
        <f t="shared" si="12"/>
        <v>0.16301703163017031</v>
      </c>
      <c r="AD21" s="47">
        <f t="shared" si="1"/>
        <v>38</v>
      </c>
      <c r="AE21" s="149">
        <f t="shared" si="19"/>
        <v>0.11585365853658537</v>
      </c>
      <c r="AF21" s="146">
        <f t="shared" si="2"/>
        <v>49</v>
      </c>
      <c r="AG21" s="147">
        <f t="shared" si="14"/>
        <v>0.19444444444444445</v>
      </c>
      <c r="AH21" s="47">
        <f t="shared" si="3"/>
        <v>85</v>
      </c>
      <c r="AI21" s="149">
        <f t="shared" si="15"/>
        <v>0.19906323185011709</v>
      </c>
      <c r="AJ21" s="150">
        <f t="shared" si="4"/>
        <v>81</v>
      </c>
      <c r="AK21" s="151">
        <f t="shared" si="16"/>
        <v>0.25312499999999999</v>
      </c>
      <c r="AL21" s="47">
        <f t="shared" si="5"/>
        <v>550</v>
      </c>
    </row>
    <row r="22" spans="1:38" ht="15.75" customHeight="1" x14ac:dyDescent="0.25">
      <c r="A22" s="722"/>
      <c r="B22" s="693"/>
      <c r="C22" s="626"/>
      <c r="D22" s="725"/>
      <c r="E22" s="15" t="s">
        <v>36</v>
      </c>
      <c r="F22" s="174">
        <v>42</v>
      </c>
      <c r="G22" s="174">
        <v>19</v>
      </c>
      <c r="H22" s="174">
        <v>10</v>
      </c>
      <c r="I22" s="174">
        <v>42</v>
      </c>
      <c r="J22" s="174">
        <v>12</v>
      </c>
      <c r="K22" s="174">
        <v>13</v>
      </c>
      <c r="L22" s="174">
        <v>3</v>
      </c>
      <c r="M22" s="187">
        <f t="shared" si="6"/>
        <v>141</v>
      </c>
      <c r="N22" s="197"/>
      <c r="O22" s="28">
        <v>185</v>
      </c>
      <c r="P22" s="28">
        <v>274</v>
      </c>
      <c r="Q22" s="28">
        <v>160</v>
      </c>
      <c r="R22" s="28">
        <v>122</v>
      </c>
      <c r="S22" s="28">
        <v>87</v>
      </c>
      <c r="T22" s="28">
        <v>175</v>
      </c>
      <c r="U22" s="28">
        <v>132</v>
      </c>
      <c r="V22" s="187">
        <f t="shared" si="7"/>
        <v>1135</v>
      </c>
      <c r="W22" s="13"/>
      <c r="X22" s="146">
        <f t="shared" si="8"/>
        <v>227</v>
      </c>
      <c r="Y22" s="147">
        <f t="shared" ref="Y22" si="33">X22/$AQ$3</f>
        <v>0.45219123505976094</v>
      </c>
      <c r="Z22" s="47">
        <f t="shared" si="10"/>
        <v>293</v>
      </c>
      <c r="AA22" s="149">
        <f t="shared" si="11"/>
        <v>0.44528875379939209</v>
      </c>
      <c r="AB22" s="146">
        <f t="shared" si="0"/>
        <v>170</v>
      </c>
      <c r="AC22" s="147">
        <f t="shared" si="12"/>
        <v>0.41362530413625304</v>
      </c>
      <c r="AD22" s="47">
        <f t="shared" si="1"/>
        <v>164</v>
      </c>
      <c r="AE22" s="149">
        <f t="shared" si="19"/>
        <v>0.5</v>
      </c>
      <c r="AF22" s="146">
        <f t="shared" si="2"/>
        <v>99</v>
      </c>
      <c r="AG22" s="147">
        <f t="shared" si="14"/>
        <v>0.39285714285714285</v>
      </c>
      <c r="AH22" s="47">
        <f t="shared" si="3"/>
        <v>188</v>
      </c>
      <c r="AI22" s="149">
        <f t="shared" si="15"/>
        <v>0.44028103044496486</v>
      </c>
      <c r="AJ22" s="150">
        <f t="shared" si="4"/>
        <v>135</v>
      </c>
      <c r="AK22" s="151">
        <f t="shared" si="16"/>
        <v>0.421875</v>
      </c>
      <c r="AL22" s="47">
        <f t="shared" si="5"/>
        <v>1276</v>
      </c>
    </row>
    <row r="23" spans="1:38" ht="15.75" customHeight="1" x14ac:dyDescent="0.25">
      <c r="A23" s="722"/>
      <c r="B23" s="693"/>
      <c r="C23" s="626"/>
      <c r="D23" s="725" t="s">
        <v>128</v>
      </c>
      <c r="E23" s="15" t="s">
        <v>38</v>
      </c>
      <c r="F23" s="174">
        <v>1</v>
      </c>
      <c r="G23" s="174">
        <v>0</v>
      </c>
      <c r="H23" s="174">
        <v>1</v>
      </c>
      <c r="I23" s="174">
        <v>1</v>
      </c>
      <c r="J23" s="174">
        <v>1</v>
      </c>
      <c r="K23" s="174">
        <v>0</v>
      </c>
      <c r="L23" s="174">
        <v>0</v>
      </c>
      <c r="M23" s="187">
        <f t="shared" si="6"/>
        <v>4</v>
      </c>
      <c r="N23" s="197"/>
      <c r="O23" s="28">
        <v>10</v>
      </c>
      <c r="P23" s="28">
        <v>71</v>
      </c>
      <c r="Q23" s="28">
        <v>14</v>
      </c>
      <c r="R23" s="28">
        <v>5</v>
      </c>
      <c r="S23" s="28">
        <v>12</v>
      </c>
      <c r="T23" s="28">
        <v>26</v>
      </c>
      <c r="U23" s="28">
        <v>23</v>
      </c>
      <c r="V23" s="187">
        <f t="shared" si="7"/>
        <v>161</v>
      </c>
      <c r="W23" s="13"/>
      <c r="X23" s="146">
        <f t="shared" si="8"/>
        <v>11</v>
      </c>
      <c r="Y23" s="147">
        <f t="shared" ref="Y23" si="34">X23/$AQ$3</f>
        <v>2.1912350597609563E-2</v>
      </c>
      <c r="Z23" s="47">
        <f t="shared" si="10"/>
        <v>71</v>
      </c>
      <c r="AA23" s="149">
        <f t="shared" si="11"/>
        <v>0.10790273556231003</v>
      </c>
      <c r="AB23" s="146">
        <f t="shared" si="0"/>
        <v>15</v>
      </c>
      <c r="AC23" s="147">
        <f t="shared" si="12"/>
        <v>3.6496350364963501E-2</v>
      </c>
      <c r="AD23" s="47">
        <f t="shared" si="1"/>
        <v>6</v>
      </c>
      <c r="AE23" s="149">
        <f t="shared" si="19"/>
        <v>1.8292682926829267E-2</v>
      </c>
      <c r="AF23" s="146">
        <f t="shared" si="2"/>
        <v>13</v>
      </c>
      <c r="AG23" s="147">
        <f t="shared" si="14"/>
        <v>5.1587301587301584E-2</v>
      </c>
      <c r="AH23" s="47">
        <f t="shared" si="3"/>
        <v>26</v>
      </c>
      <c r="AI23" s="149">
        <f t="shared" si="15"/>
        <v>6.0889929742388757E-2</v>
      </c>
      <c r="AJ23" s="150">
        <f t="shared" si="4"/>
        <v>23</v>
      </c>
      <c r="AK23" s="151">
        <f t="shared" si="16"/>
        <v>7.1874999999999994E-2</v>
      </c>
      <c r="AL23" s="47">
        <f t="shared" si="5"/>
        <v>165</v>
      </c>
    </row>
    <row r="24" spans="1:38" ht="15.75" customHeight="1" x14ac:dyDescent="0.25">
      <c r="A24" s="722"/>
      <c r="B24" s="693"/>
      <c r="C24" s="626"/>
      <c r="D24" s="725"/>
      <c r="E24" s="15" t="s">
        <v>50</v>
      </c>
      <c r="F24" s="174">
        <v>1</v>
      </c>
      <c r="G24" s="174">
        <v>0</v>
      </c>
      <c r="H24" s="174">
        <v>0</v>
      </c>
      <c r="I24" s="174">
        <v>3</v>
      </c>
      <c r="J24" s="174">
        <v>1</v>
      </c>
      <c r="K24" s="174">
        <v>1</v>
      </c>
      <c r="L24" s="174">
        <v>1</v>
      </c>
      <c r="M24" s="187">
        <f t="shared" si="6"/>
        <v>7</v>
      </c>
      <c r="N24" s="197"/>
      <c r="O24" s="28">
        <v>7</v>
      </c>
      <c r="P24" s="28">
        <v>26</v>
      </c>
      <c r="Q24" s="28">
        <v>12</v>
      </c>
      <c r="R24" s="28">
        <v>4</v>
      </c>
      <c r="S24" s="28">
        <v>7</v>
      </c>
      <c r="T24" s="28">
        <v>16</v>
      </c>
      <c r="U24" s="28">
        <v>6</v>
      </c>
      <c r="V24" s="187">
        <f t="shared" si="7"/>
        <v>78</v>
      </c>
      <c r="W24" s="13"/>
      <c r="X24" s="146">
        <f t="shared" si="8"/>
        <v>8</v>
      </c>
      <c r="Y24" s="147">
        <f t="shared" ref="Y24" si="35">X24/$AQ$3</f>
        <v>1.5936254980079681E-2</v>
      </c>
      <c r="Z24" s="47">
        <f t="shared" si="10"/>
        <v>26</v>
      </c>
      <c r="AA24" s="149">
        <f t="shared" si="11"/>
        <v>3.9513677811550151E-2</v>
      </c>
      <c r="AB24" s="146">
        <f t="shared" si="0"/>
        <v>12</v>
      </c>
      <c r="AC24" s="147">
        <f t="shared" si="12"/>
        <v>2.9197080291970802E-2</v>
      </c>
      <c r="AD24" s="47">
        <f t="shared" si="1"/>
        <v>7</v>
      </c>
      <c r="AE24" s="149">
        <f t="shared" si="19"/>
        <v>2.1341463414634148E-2</v>
      </c>
      <c r="AF24" s="146">
        <f t="shared" si="2"/>
        <v>8</v>
      </c>
      <c r="AG24" s="147">
        <f t="shared" si="14"/>
        <v>3.1746031746031744E-2</v>
      </c>
      <c r="AH24" s="47">
        <f t="shared" si="3"/>
        <v>17</v>
      </c>
      <c r="AI24" s="149">
        <f t="shared" si="15"/>
        <v>3.9812646370023422E-2</v>
      </c>
      <c r="AJ24" s="150">
        <f t="shared" si="4"/>
        <v>7</v>
      </c>
      <c r="AK24" s="151">
        <f t="shared" si="16"/>
        <v>2.1874999999999999E-2</v>
      </c>
      <c r="AL24" s="47">
        <f t="shared" si="5"/>
        <v>85</v>
      </c>
    </row>
    <row r="25" spans="1:38" ht="15.75" customHeight="1" x14ac:dyDescent="0.25">
      <c r="A25" s="722"/>
      <c r="B25" s="693"/>
      <c r="C25" s="626"/>
      <c r="D25" s="725"/>
      <c r="E25" s="15" t="s">
        <v>35</v>
      </c>
      <c r="F25" s="174">
        <v>71</v>
      </c>
      <c r="G25" s="174">
        <v>19</v>
      </c>
      <c r="H25" s="174">
        <v>14</v>
      </c>
      <c r="I25" s="174">
        <v>43</v>
      </c>
      <c r="J25" s="174">
        <v>24</v>
      </c>
      <c r="K25" s="174">
        <v>20</v>
      </c>
      <c r="L25" s="174">
        <v>12</v>
      </c>
      <c r="M25" s="187">
        <f t="shared" si="6"/>
        <v>203</v>
      </c>
      <c r="N25" s="197"/>
      <c r="O25" s="28">
        <v>91</v>
      </c>
      <c r="P25" s="28">
        <v>99</v>
      </c>
      <c r="Q25" s="28">
        <v>111</v>
      </c>
      <c r="R25" s="28">
        <v>61</v>
      </c>
      <c r="S25" s="28">
        <v>53</v>
      </c>
      <c r="T25" s="28">
        <v>91</v>
      </c>
      <c r="U25" s="28">
        <v>68</v>
      </c>
      <c r="V25" s="187">
        <f t="shared" si="7"/>
        <v>574</v>
      </c>
      <c r="W25" s="13"/>
      <c r="X25" s="146">
        <f t="shared" si="8"/>
        <v>162</v>
      </c>
      <c r="Y25" s="147">
        <f t="shared" ref="Y25" si="36">X25/$AQ$3</f>
        <v>0.32270916334661354</v>
      </c>
      <c r="Z25" s="47">
        <f t="shared" si="10"/>
        <v>118</v>
      </c>
      <c r="AA25" s="149">
        <f t="shared" si="11"/>
        <v>0.17933130699088146</v>
      </c>
      <c r="AB25" s="146">
        <f t="shared" si="0"/>
        <v>125</v>
      </c>
      <c r="AC25" s="147">
        <f t="shared" si="12"/>
        <v>0.30413625304136255</v>
      </c>
      <c r="AD25" s="47">
        <f t="shared" si="1"/>
        <v>104</v>
      </c>
      <c r="AE25" s="149">
        <f t="shared" si="19"/>
        <v>0.31707317073170732</v>
      </c>
      <c r="AF25" s="146">
        <f t="shared" si="2"/>
        <v>77</v>
      </c>
      <c r="AG25" s="147">
        <f t="shared" si="14"/>
        <v>0.30555555555555558</v>
      </c>
      <c r="AH25" s="47">
        <f t="shared" si="3"/>
        <v>111</v>
      </c>
      <c r="AI25" s="149">
        <f t="shared" si="15"/>
        <v>0.25995316159250587</v>
      </c>
      <c r="AJ25" s="150">
        <f t="shared" si="4"/>
        <v>80</v>
      </c>
      <c r="AK25" s="151">
        <f t="shared" si="16"/>
        <v>0.25</v>
      </c>
      <c r="AL25" s="47">
        <f t="shared" si="5"/>
        <v>777</v>
      </c>
    </row>
    <row r="26" spans="1:38" ht="15.75" customHeight="1" x14ac:dyDescent="0.25">
      <c r="A26" s="722"/>
      <c r="B26" s="693"/>
      <c r="C26" s="626"/>
      <c r="D26" s="725"/>
      <c r="E26" s="15" t="s">
        <v>37</v>
      </c>
      <c r="F26" s="174">
        <v>14</v>
      </c>
      <c r="G26" s="174">
        <v>6</v>
      </c>
      <c r="H26" s="174">
        <v>1</v>
      </c>
      <c r="I26" s="174">
        <v>6</v>
      </c>
      <c r="J26" s="174">
        <v>3</v>
      </c>
      <c r="K26" s="174">
        <v>6</v>
      </c>
      <c r="L26" s="174">
        <v>1</v>
      </c>
      <c r="M26" s="187">
        <f t="shared" si="6"/>
        <v>37</v>
      </c>
      <c r="N26" s="197"/>
      <c r="O26" s="28">
        <v>80</v>
      </c>
      <c r="P26" s="28">
        <v>171</v>
      </c>
      <c r="Q26" s="28">
        <v>79</v>
      </c>
      <c r="R26" s="28">
        <v>42</v>
      </c>
      <c r="S26" s="28">
        <v>46</v>
      </c>
      <c r="T26" s="28">
        <v>82</v>
      </c>
      <c r="U26" s="28">
        <v>78</v>
      </c>
      <c r="V26" s="187">
        <f t="shared" si="7"/>
        <v>578</v>
      </c>
      <c r="W26" s="13"/>
      <c r="X26" s="146">
        <f t="shared" si="8"/>
        <v>94</v>
      </c>
      <c r="Y26" s="147">
        <f t="shared" ref="Y26" si="37">X26/$AQ$3</f>
        <v>0.18725099601593626</v>
      </c>
      <c r="Z26" s="47">
        <f t="shared" si="10"/>
        <v>177</v>
      </c>
      <c r="AA26" s="149">
        <f t="shared" si="11"/>
        <v>0.26899696048632221</v>
      </c>
      <c r="AB26" s="146">
        <f t="shared" si="0"/>
        <v>80</v>
      </c>
      <c r="AC26" s="147">
        <f t="shared" si="12"/>
        <v>0.19464720194647203</v>
      </c>
      <c r="AD26" s="47">
        <f t="shared" si="1"/>
        <v>48</v>
      </c>
      <c r="AE26" s="149">
        <f t="shared" si="19"/>
        <v>0.14634146341463414</v>
      </c>
      <c r="AF26" s="146">
        <f t="shared" si="2"/>
        <v>49</v>
      </c>
      <c r="AG26" s="147">
        <f t="shared" si="14"/>
        <v>0.19444444444444445</v>
      </c>
      <c r="AH26" s="47">
        <f t="shared" si="3"/>
        <v>88</v>
      </c>
      <c r="AI26" s="149">
        <f t="shared" si="15"/>
        <v>0.20608899297423888</v>
      </c>
      <c r="AJ26" s="150">
        <f t="shared" si="4"/>
        <v>79</v>
      </c>
      <c r="AK26" s="151">
        <f t="shared" si="16"/>
        <v>0.24687500000000001</v>
      </c>
      <c r="AL26" s="47">
        <f t="shared" si="5"/>
        <v>615</v>
      </c>
    </row>
    <row r="27" spans="1:38" ht="15.75" customHeight="1" x14ac:dyDescent="0.25">
      <c r="A27" s="722"/>
      <c r="B27" s="693"/>
      <c r="C27" s="626"/>
      <c r="D27" s="725"/>
      <c r="E27" s="15" t="s">
        <v>36</v>
      </c>
      <c r="F27" s="174">
        <v>50</v>
      </c>
      <c r="G27" s="174">
        <v>16</v>
      </c>
      <c r="H27" s="174">
        <v>15</v>
      </c>
      <c r="I27" s="174">
        <v>49</v>
      </c>
      <c r="J27" s="174">
        <v>15</v>
      </c>
      <c r="K27" s="174">
        <v>11</v>
      </c>
      <c r="L27" s="174">
        <v>4</v>
      </c>
      <c r="M27" s="187">
        <f t="shared" si="6"/>
        <v>160</v>
      </c>
      <c r="N27" s="197"/>
      <c r="O27" s="28">
        <v>177</v>
      </c>
      <c r="P27" s="28">
        <v>250</v>
      </c>
      <c r="Q27" s="28">
        <v>164</v>
      </c>
      <c r="R27" s="28">
        <v>114</v>
      </c>
      <c r="S27" s="28">
        <v>90</v>
      </c>
      <c r="T27" s="28">
        <v>174</v>
      </c>
      <c r="U27" s="28">
        <v>127</v>
      </c>
      <c r="V27" s="187">
        <f t="shared" si="7"/>
        <v>1096</v>
      </c>
      <c r="W27" s="13"/>
      <c r="X27" s="146">
        <f t="shared" si="8"/>
        <v>227</v>
      </c>
      <c r="Y27" s="147">
        <f t="shared" ref="Y27" si="38">X27/$AQ$3</f>
        <v>0.45219123505976094</v>
      </c>
      <c r="Z27" s="47">
        <f t="shared" si="10"/>
        <v>266</v>
      </c>
      <c r="AA27" s="149">
        <f t="shared" si="11"/>
        <v>0.40425531914893614</v>
      </c>
      <c r="AB27" s="146">
        <f t="shared" si="0"/>
        <v>179</v>
      </c>
      <c r="AC27" s="147">
        <f t="shared" si="12"/>
        <v>0.43552311435523117</v>
      </c>
      <c r="AD27" s="47">
        <f t="shared" si="1"/>
        <v>163</v>
      </c>
      <c r="AE27" s="149">
        <f t="shared" si="19"/>
        <v>0.49695121951219512</v>
      </c>
      <c r="AF27" s="146">
        <f t="shared" si="2"/>
        <v>105</v>
      </c>
      <c r="AG27" s="147">
        <f t="shared" si="14"/>
        <v>0.41666666666666669</v>
      </c>
      <c r="AH27" s="47">
        <f t="shared" si="3"/>
        <v>185</v>
      </c>
      <c r="AI27" s="149">
        <f t="shared" si="15"/>
        <v>0.43325526932084307</v>
      </c>
      <c r="AJ27" s="150">
        <f t="shared" si="4"/>
        <v>131</v>
      </c>
      <c r="AK27" s="151">
        <f t="shared" si="16"/>
        <v>0.40937499999999999</v>
      </c>
      <c r="AL27" s="47">
        <f t="shared" si="5"/>
        <v>1256</v>
      </c>
    </row>
    <row r="28" spans="1:38" ht="15" customHeight="1" x14ac:dyDescent="0.25">
      <c r="A28" s="722"/>
      <c r="B28" s="693"/>
      <c r="C28" s="707"/>
      <c r="D28" s="640" t="s">
        <v>129</v>
      </c>
      <c r="E28" s="15" t="s">
        <v>177</v>
      </c>
      <c r="F28" s="174">
        <v>60</v>
      </c>
      <c r="G28" s="174">
        <v>21</v>
      </c>
      <c r="H28" s="174">
        <v>20</v>
      </c>
      <c r="I28" s="174">
        <v>51</v>
      </c>
      <c r="J28" s="174">
        <v>18</v>
      </c>
      <c r="K28" s="174">
        <v>20</v>
      </c>
      <c r="L28" s="174">
        <v>4</v>
      </c>
      <c r="M28" s="187">
        <f t="shared" si="6"/>
        <v>194</v>
      </c>
      <c r="N28" s="197"/>
      <c r="O28" s="28">
        <v>190</v>
      </c>
      <c r="P28" s="28">
        <v>342</v>
      </c>
      <c r="Q28" s="28">
        <v>198</v>
      </c>
      <c r="R28" s="28">
        <v>136</v>
      </c>
      <c r="S28" s="28">
        <v>98</v>
      </c>
      <c r="T28" s="28">
        <v>216</v>
      </c>
      <c r="U28" s="28">
        <v>180</v>
      </c>
      <c r="V28" s="187">
        <f t="shared" si="7"/>
        <v>1360</v>
      </c>
      <c r="W28" s="13"/>
      <c r="X28" s="146">
        <f t="shared" si="8"/>
        <v>250</v>
      </c>
      <c r="Y28" s="147">
        <f t="shared" ref="Y28" si="39">X28/$AQ$3</f>
        <v>0.49800796812749004</v>
      </c>
      <c r="Z28" s="47">
        <f t="shared" si="10"/>
        <v>363</v>
      </c>
      <c r="AA28" s="149">
        <f t="shared" si="11"/>
        <v>0.55167173252279633</v>
      </c>
      <c r="AB28" s="146">
        <f t="shared" si="0"/>
        <v>218</v>
      </c>
      <c r="AC28" s="147">
        <f t="shared" si="12"/>
        <v>0.53041362530413627</v>
      </c>
      <c r="AD28" s="47">
        <f t="shared" si="1"/>
        <v>187</v>
      </c>
      <c r="AE28" s="149">
        <f t="shared" si="19"/>
        <v>0.57012195121951215</v>
      </c>
      <c r="AF28" s="146">
        <f t="shared" si="2"/>
        <v>116</v>
      </c>
      <c r="AG28" s="147">
        <f t="shared" si="14"/>
        <v>0.46031746031746029</v>
      </c>
      <c r="AH28" s="47">
        <f t="shared" si="3"/>
        <v>236</v>
      </c>
      <c r="AI28" s="149">
        <f t="shared" si="15"/>
        <v>0.5526932084309133</v>
      </c>
      <c r="AJ28" s="150">
        <f t="shared" si="4"/>
        <v>184</v>
      </c>
      <c r="AK28" s="151">
        <f t="shared" si="16"/>
        <v>0.57499999999999996</v>
      </c>
      <c r="AL28" s="47">
        <f t="shared" si="5"/>
        <v>1554</v>
      </c>
    </row>
    <row r="29" spans="1:38" ht="15" customHeight="1" x14ac:dyDescent="0.25">
      <c r="A29" s="722"/>
      <c r="B29" s="693"/>
      <c r="C29" s="707"/>
      <c r="D29" s="640"/>
      <c r="E29" s="15" t="s">
        <v>176</v>
      </c>
      <c r="F29" s="174">
        <v>73</v>
      </c>
      <c r="G29" s="174">
        <v>18</v>
      </c>
      <c r="H29" s="174">
        <v>5</v>
      </c>
      <c r="I29" s="174">
        <v>47</v>
      </c>
      <c r="J29" s="174">
        <v>25</v>
      </c>
      <c r="K29" s="174">
        <v>17</v>
      </c>
      <c r="L29" s="174">
        <v>13</v>
      </c>
      <c r="M29" s="187">
        <f t="shared" si="6"/>
        <v>198</v>
      </c>
      <c r="N29" s="197"/>
      <c r="O29" s="28">
        <v>98</v>
      </c>
      <c r="P29" s="28">
        <v>116</v>
      </c>
      <c r="Q29" s="28">
        <v>134</v>
      </c>
      <c r="R29" s="28">
        <v>69</v>
      </c>
      <c r="S29" s="28">
        <v>65</v>
      </c>
      <c r="T29" s="28">
        <v>92</v>
      </c>
      <c r="U29" s="28">
        <v>59</v>
      </c>
      <c r="V29" s="187">
        <f t="shared" si="7"/>
        <v>633</v>
      </c>
      <c r="W29" s="13"/>
      <c r="X29" s="146">
        <f t="shared" si="8"/>
        <v>171</v>
      </c>
      <c r="Y29" s="147">
        <f t="shared" ref="Y29" si="40">X29/$AQ$3</f>
        <v>0.34063745019920316</v>
      </c>
      <c r="Z29" s="47">
        <f t="shared" si="10"/>
        <v>134</v>
      </c>
      <c r="AA29" s="149">
        <f t="shared" si="11"/>
        <v>0.20364741641337386</v>
      </c>
      <c r="AB29" s="146">
        <f t="shared" si="0"/>
        <v>139</v>
      </c>
      <c r="AC29" s="147">
        <f t="shared" si="12"/>
        <v>0.33819951338199511</v>
      </c>
      <c r="AD29" s="47">
        <f t="shared" si="1"/>
        <v>116</v>
      </c>
      <c r="AE29" s="149">
        <f t="shared" si="19"/>
        <v>0.35365853658536583</v>
      </c>
      <c r="AF29" s="146">
        <f t="shared" si="2"/>
        <v>90</v>
      </c>
      <c r="AG29" s="147">
        <f t="shared" si="14"/>
        <v>0.35714285714285715</v>
      </c>
      <c r="AH29" s="47">
        <f t="shared" si="3"/>
        <v>109</v>
      </c>
      <c r="AI29" s="149">
        <f t="shared" si="15"/>
        <v>0.25526932084309134</v>
      </c>
      <c r="AJ29" s="150">
        <f t="shared" si="4"/>
        <v>72</v>
      </c>
      <c r="AK29" s="151">
        <f t="shared" si="16"/>
        <v>0.22500000000000001</v>
      </c>
      <c r="AL29" s="47">
        <f t="shared" si="5"/>
        <v>831</v>
      </c>
    </row>
    <row r="30" spans="1:38" ht="15" customHeight="1" x14ac:dyDescent="0.25">
      <c r="A30" s="722"/>
      <c r="B30" s="693"/>
      <c r="C30" s="707"/>
      <c r="D30" s="640"/>
      <c r="E30" s="15" t="s">
        <v>180</v>
      </c>
      <c r="F30" s="174">
        <v>1</v>
      </c>
      <c r="G30" s="174">
        <v>0</v>
      </c>
      <c r="H30" s="174">
        <v>0</v>
      </c>
      <c r="I30" s="174">
        <v>0</v>
      </c>
      <c r="J30" s="174">
        <v>0</v>
      </c>
      <c r="K30" s="174">
        <v>0</v>
      </c>
      <c r="L30" s="174">
        <v>0</v>
      </c>
      <c r="M30" s="187">
        <f t="shared" si="6"/>
        <v>1</v>
      </c>
      <c r="N30" s="197"/>
      <c r="O30" s="28">
        <v>4</v>
      </c>
      <c r="P30" s="28">
        <v>5</v>
      </c>
      <c r="Q30" s="28">
        <v>6</v>
      </c>
      <c r="R30" s="28"/>
      <c r="S30" s="28">
        <v>5</v>
      </c>
      <c r="T30" s="28">
        <v>7</v>
      </c>
      <c r="U30" s="28">
        <v>5</v>
      </c>
      <c r="V30" s="187">
        <f t="shared" si="7"/>
        <v>32</v>
      </c>
      <c r="W30" s="13"/>
      <c r="X30" s="146">
        <f t="shared" si="8"/>
        <v>5</v>
      </c>
      <c r="Y30" s="147">
        <f t="shared" ref="Y30" si="41">X30/$AQ$3</f>
        <v>9.9601593625498006E-3</v>
      </c>
      <c r="Z30" s="47">
        <f t="shared" si="10"/>
        <v>5</v>
      </c>
      <c r="AA30" s="149">
        <f t="shared" si="11"/>
        <v>7.5987841945288756E-3</v>
      </c>
      <c r="AB30" s="146">
        <f t="shared" si="0"/>
        <v>6</v>
      </c>
      <c r="AC30" s="147">
        <f t="shared" si="12"/>
        <v>1.4598540145985401E-2</v>
      </c>
      <c r="AD30" s="47">
        <f t="shared" si="1"/>
        <v>0</v>
      </c>
      <c r="AE30" s="149">
        <f t="shared" si="19"/>
        <v>0</v>
      </c>
      <c r="AF30" s="146">
        <f t="shared" si="2"/>
        <v>5</v>
      </c>
      <c r="AG30" s="147">
        <f t="shared" si="14"/>
        <v>1.984126984126984E-2</v>
      </c>
      <c r="AH30" s="47">
        <f t="shared" si="3"/>
        <v>7</v>
      </c>
      <c r="AI30" s="149">
        <f t="shared" si="15"/>
        <v>1.6393442622950821E-2</v>
      </c>
      <c r="AJ30" s="150">
        <f t="shared" si="4"/>
        <v>5</v>
      </c>
      <c r="AK30" s="151">
        <f t="shared" si="16"/>
        <v>1.5625E-2</v>
      </c>
      <c r="AL30" s="47">
        <f t="shared" si="5"/>
        <v>33</v>
      </c>
    </row>
    <row r="31" spans="1:38" ht="15" customHeight="1" x14ac:dyDescent="0.25">
      <c r="A31" s="722"/>
      <c r="B31" s="693"/>
      <c r="C31" s="707"/>
      <c r="D31" s="640"/>
      <c r="E31" s="15" t="s">
        <v>179</v>
      </c>
      <c r="F31" s="174">
        <v>0</v>
      </c>
      <c r="G31" s="174">
        <v>0</v>
      </c>
      <c r="H31" s="174">
        <v>4</v>
      </c>
      <c r="I31" s="174">
        <v>2</v>
      </c>
      <c r="J31" s="174">
        <v>0</v>
      </c>
      <c r="K31" s="174">
        <v>1</v>
      </c>
      <c r="L31" s="174">
        <v>1</v>
      </c>
      <c r="M31" s="187">
        <f t="shared" si="6"/>
        <v>8</v>
      </c>
      <c r="N31" s="197"/>
      <c r="O31" s="28">
        <v>23</v>
      </c>
      <c r="P31" s="28">
        <v>36</v>
      </c>
      <c r="Q31" s="28">
        <v>12</v>
      </c>
      <c r="R31" s="28">
        <v>3</v>
      </c>
      <c r="S31" s="28">
        <v>11</v>
      </c>
      <c r="T31" s="28">
        <v>17</v>
      </c>
      <c r="U31" s="28">
        <v>17</v>
      </c>
      <c r="V31" s="187">
        <f t="shared" si="7"/>
        <v>119</v>
      </c>
      <c r="W31" s="13"/>
      <c r="X31" s="146">
        <f t="shared" si="8"/>
        <v>23</v>
      </c>
      <c r="Y31" s="147">
        <f t="shared" ref="Y31" si="42">X31/$AQ$3</f>
        <v>4.5816733067729085E-2</v>
      </c>
      <c r="Z31" s="47">
        <f t="shared" si="10"/>
        <v>36</v>
      </c>
      <c r="AA31" s="149">
        <f t="shared" si="11"/>
        <v>5.4711246200607903E-2</v>
      </c>
      <c r="AB31" s="146">
        <f t="shared" si="0"/>
        <v>16</v>
      </c>
      <c r="AC31" s="147">
        <f t="shared" si="12"/>
        <v>3.8929440389294405E-2</v>
      </c>
      <c r="AD31" s="47">
        <f t="shared" si="1"/>
        <v>5</v>
      </c>
      <c r="AE31" s="149">
        <f t="shared" si="19"/>
        <v>1.524390243902439E-2</v>
      </c>
      <c r="AF31" s="146">
        <f t="shared" si="2"/>
        <v>11</v>
      </c>
      <c r="AG31" s="147">
        <f t="shared" si="14"/>
        <v>4.3650793650793648E-2</v>
      </c>
      <c r="AH31" s="47">
        <f t="shared" si="3"/>
        <v>18</v>
      </c>
      <c r="AI31" s="149">
        <f t="shared" si="15"/>
        <v>4.2154566744730677E-2</v>
      </c>
      <c r="AJ31" s="150">
        <f t="shared" si="4"/>
        <v>18</v>
      </c>
      <c r="AK31" s="151">
        <f t="shared" si="16"/>
        <v>5.6250000000000001E-2</v>
      </c>
      <c r="AL31" s="47">
        <f t="shared" si="5"/>
        <v>127</v>
      </c>
    </row>
    <row r="32" spans="1:38" ht="15" customHeight="1" x14ac:dyDescent="0.25">
      <c r="A32" s="722"/>
      <c r="B32" s="693"/>
      <c r="C32" s="707"/>
      <c r="D32" s="640"/>
      <c r="E32" s="15" t="s">
        <v>178</v>
      </c>
      <c r="F32" s="174">
        <v>3</v>
      </c>
      <c r="G32" s="174">
        <v>2</v>
      </c>
      <c r="H32" s="174">
        <v>2</v>
      </c>
      <c r="I32" s="174">
        <v>2</v>
      </c>
      <c r="J32" s="174">
        <v>1</v>
      </c>
      <c r="K32" s="174">
        <v>0</v>
      </c>
      <c r="L32" s="174">
        <v>0</v>
      </c>
      <c r="M32" s="187">
        <f t="shared" si="6"/>
        <v>10</v>
      </c>
      <c r="N32" s="197"/>
      <c r="O32" s="28">
        <v>50</v>
      </c>
      <c r="P32" s="28">
        <v>118</v>
      </c>
      <c r="Q32" s="28">
        <v>30</v>
      </c>
      <c r="R32" s="28">
        <v>18</v>
      </c>
      <c r="S32" s="28">
        <v>29</v>
      </c>
      <c r="T32" s="28">
        <v>57</v>
      </c>
      <c r="U32" s="28">
        <v>41</v>
      </c>
      <c r="V32" s="187">
        <f t="shared" si="7"/>
        <v>343</v>
      </c>
      <c r="W32" s="13"/>
      <c r="X32" s="146">
        <f t="shared" si="8"/>
        <v>53</v>
      </c>
      <c r="Y32" s="147">
        <f t="shared" ref="Y32" si="43">X32/$AQ$3</f>
        <v>0.10557768924302789</v>
      </c>
      <c r="Z32" s="47">
        <f t="shared" si="10"/>
        <v>120</v>
      </c>
      <c r="AA32" s="149">
        <f t="shared" si="11"/>
        <v>0.18237082066869301</v>
      </c>
      <c r="AB32" s="146">
        <f t="shared" si="0"/>
        <v>32</v>
      </c>
      <c r="AC32" s="147">
        <f t="shared" si="12"/>
        <v>7.785888077858881E-2</v>
      </c>
      <c r="AD32" s="47">
        <f t="shared" si="1"/>
        <v>20</v>
      </c>
      <c r="AE32" s="149">
        <f t="shared" si="19"/>
        <v>6.097560975609756E-2</v>
      </c>
      <c r="AF32" s="146">
        <f t="shared" si="2"/>
        <v>30</v>
      </c>
      <c r="AG32" s="147">
        <f t="shared" si="14"/>
        <v>0.11904761904761904</v>
      </c>
      <c r="AH32" s="47">
        <f t="shared" si="3"/>
        <v>57</v>
      </c>
      <c r="AI32" s="149">
        <f t="shared" si="15"/>
        <v>0.13348946135831383</v>
      </c>
      <c r="AJ32" s="150">
        <f t="shared" si="4"/>
        <v>41</v>
      </c>
      <c r="AK32" s="151">
        <f t="shared" si="16"/>
        <v>0.12812499999999999</v>
      </c>
      <c r="AL32" s="47">
        <f t="shared" si="5"/>
        <v>353</v>
      </c>
    </row>
    <row r="33" spans="1:38" ht="15" customHeight="1" x14ac:dyDescent="0.25">
      <c r="A33" s="722"/>
      <c r="B33" s="693"/>
      <c r="C33" s="626" t="s">
        <v>181</v>
      </c>
      <c r="D33" s="725" t="s">
        <v>130</v>
      </c>
      <c r="E33" s="15" t="s">
        <v>91</v>
      </c>
      <c r="F33" s="174">
        <v>52</v>
      </c>
      <c r="G33" s="174">
        <v>16</v>
      </c>
      <c r="H33" s="174">
        <v>13</v>
      </c>
      <c r="I33" s="174">
        <v>47</v>
      </c>
      <c r="J33" s="174">
        <v>22</v>
      </c>
      <c r="K33" s="174">
        <v>15</v>
      </c>
      <c r="L33" s="174">
        <v>5</v>
      </c>
      <c r="M33" s="187">
        <f t="shared" si="6"/>
        <v>170</v>
      </c>
      <c r="N33" s="197"/>
      <c r="O33" s="28">
        <v>163</v>
      </c>
      <c r="P33" s="28">
        <v>244</v>
      </c>
      <c r="Q33" s="28">
        <v>165</v>
      </c>
      <c r="R33" s="28">
        <v>125</v>
      </c>
      <c r="S33" s="28">
        <v>71</v>
      </c>
      <c r="T33" s="28">
        <v>146</v>
      </c>
      <c r="U33" s="28">
        <v>132</v>
      </c>
      <c r="V33" s="187">
        <f t="shared" si="7"/>
        <v>1046</v>
      </c>
      <c r="W33" s="13"/>
      <c r="X33" s="146">
        <f t="shared" si="8"/>
        <v>215</v>
      </c>
      <c r="Y33" s="147">
        <f t="shared" ref="Y33" si="44">X33/$AQ$3</f>
        <v>0.42828685258964144</v>
      </c>
      <c r="Z33" s="47">
        <f t="shared" si="10"/>
        <v>260</v>
      </c>
      <c r="AA33" s="149">
        <f t="shared" si="11"/>
        <v>0.39513677811550152</v>
      </c>
      <c r="AB33" s="146">
        <f t="shared" si="0"/>
        <v>178</v>
      </c>
      <c r="AC33" s="147">
        <f t="shared" si="12"/>
        <v>0.43309002433090027</v>
      </c>
      <c r="AD33" s="47">
        <f t="shared" si="1"/>
        <v>172</v>
      </c>
      <c r="AE33" s="149">
        <f t="shared" si="19"/>
        <v>0.52439024390243905</v>
      </c>
      <c r="AF33" s="146">
        <f t="shared" si="2"/>
        <v>93</v>
      </c>
      <c r="AG33" s="147">
        <f t="shared" si="14"/>
        <v>0.36904761904761907</v>
      </c>
      <c r="AH33" s="47">
        <f t="shared" si="3"/>
        <v>161</v>
      </c>
      <c r="AI33" s="149">
        <f t="shared" si="15"/>
        <v>0.37704918032786883</v>
      </c>
      <c r="AJ33" s="150">
        <f t="shared" si="4"/>
        <v>137</v>
      </c>
      <c r="AK33" s="151">
        <f t="shared" si="16"/>
        <v>0.42812499999999998</v>
      </c>
      <c r="AL33" s="47">
        <f t="shared" si="5"/>
        <v>1216</v>
      </c>
    </row>
    <row r="34" spans="1:38" ht="15" customHeight="1" x14ac:dyDescent="0.25">
      <c r="A34" s="722"/>
      <c r="B34" s="693"/>
      <c r="C34" s="626"/>
      <c r="D34" s="725"/>
      <c r="E34" s="15" t="s">
        <v>93</v>
      </c>
      <c r="F34" s="174">
        <v>2</v>
      </c>
      <c r="G34" s="174">
        <v>3</v>
      </c>
      <c r="H34" s="174">
        <v>2</v>
      </c>
      <c r="I34" s="174">
        <v>1</v>
      </c>
      <c r="J34" s="174">
        <v>0</v>
      </c>
      <c r="K34" s="174">
        <v>2</v>
      </c>
      <c r="L34" s="174">
        <v>1</v>
      </c>
      <c r="M34" s="187">
        <f t="shared" si="6"/>
        <v>11</v>
      </c>
      <c r="N34" s="197"/>
      <c r="O34" s="28">
        <v>28</v>
      </c>
      <c r="P34" s="28">
        <v>84</v>
      </c>
      <c r="Q34" s="28">
        <v>27</v>
      </c>
      <c r="R34" s="28">
        <v>12</v>
      </c>
      <c r="S34" s="28">
        <v>22</v>
      </c>
      <c r="T34" s="28">
        <v>47</v>
      </c>
      <c r="U34" s="28">
        <v>38</v>
      </c>
      <c r="V34" s="187">
        <f t="shared" si="7"/>
        <v>258</v>
      </c>
      <c r="W34" s="13"/>
      <c r="X34" s="146">
        <f t="shared" si="8"/>
        <v>30</v>
      </c>
      <c r="Y34" s="147">
        <f t="shared" ref="Y34" si="45">X34/$AQ$3</f>
        <v>5.9760956175298807E-2</v>
      </c>
      <c r="Z34" s="47">
        <f t="shared" si="10"/>
        <v>87</v>
      </c>
      <c r="AA34" s="149">
        <f t="shared" si="11"/>
        <v>0.13221884498480244</v>
      </c>
      <c r="AB34" s="146">
        <f t="shared" si="0"/>
        <v>29</v>
      </c>
      <c r="AC34" s="147">
        <f t="shared" si="12"/>
        <v>7.0559610705596104E-2</v>
      </c>
      <c r="AD34" s="47">
        <f t="shared" si="1"/>
        <v>13</v>
      </c>
      <c r="AE34" s="149">
        <f t="shared" si="19"/>
        <v>3.9634146341463415E-2</v>
      </c>
      <c r="AF34" s="146">
        <f t="shared" si="2"/>
        <v>22</v>
      </c>
      <c r="AG34" s="147">
        <f t="shared" si="14"/>
        <v>8.7301587301587297E-2</v>
      </c>
      <c r="AH34" s="47">
        <f t="shared" si="3"/>
        <v>49</v>
      </c>
      <c r="AI34" s="149">
        <f t="shared" si="15"/>
        <v>0.11475409836065574</v>
      </c>
      <c r="AJ34" s="150">
        <f t="shared" si="4"/>
        <v>39</v>
      </c>
      <c r="AK34" s="151">
        <f t="shared" si="16"/>
        <v>0.121875</v>
      </c>
      <c r="AL34" s="47">
        <f t="shared" si="5"/>
        <v>269</v>
      </c>
    </row>
    <row r="35" spans="1:38" ht="15" customHeight="1" x14ac:dyDescent="0.25">
      <c r="A35" s="722"/>
      <c r="B35" s="693"/>
      <c r="C35" s="626"/>
      <c r="D35" s="725"/>
      <c r="E35" s="15" t="s">
        <v>92</v>
      </c>
      <c r="F35" s="174">
        <v>7</v>
      </c>
      <c r="G35" s="174">
        <v>4</v>
      </c>
      <c r="H35" s="174">
        <v>3</v>
      </c>
      <c r="I35" s="174">
        <v>5</v>
      </c>
      <c r="J35" s="174">
        <v>0</v>
      </c>
      <c r="K35" s="174">
        <v>3</v>
      </c>
      <c r="L35" s="174">
        <v>1</v>
      </c>
      <c r="M35" s="187">
        <f t="shared" si="6"/>
        <v>23</v>
      </c>
      <c r="N35" s="197"/>
      <c r="O35" s="28">
        <v>59</v>
      </c>
      <c r="P35" s="28">
        <v>104</v>
      </c>
      <c r="Q35" s="28">
        <v>59</v>
      </c>
      <c r="R35" s="28">
        <v>20</v>
      </c>
      <c r="S35" s="28">
        <v>25</v>
      </c>
      <c r="T35" s="28">
        <v>70</v>
      </c>
      <c r="U35" s="28">
        <v>55</v>
      </c>
      <c r="V35" s="187">
        <f t="shared" si="7"/>
        <v>392</v>
      </c>
      <c r="W35" s="13"/>
      <c r="X35" s="146">
        <f t="shared" si="8"/>
        <v>66</v>
      </c>
      <c r="Y35" s="147">
        <f t="shared" ref="Y35" si="46">X35/$AQ$3</f>
        <v>0.13147410358565736</v>
      </c>
      <c r="Z35" s="47">
        <f t="shared" si="10"/>
        <v>108</v>
      </c>
      <c r="AA35" s="149">
        <f t="shared" si="11"/>
        <v>0.1641337386018237</v>
      </c>
      <c r="AB35" s="146">
        <f t="shared" si="0"/>
        <v>62</v>
      </c>
      <c r="AC35" s="147">
        <f t="shared" si="12"/>
        <v>0.15085158150851583</v>
      </c>
      <c r="AD35" s="47">
        <f t="shared" si="1"/>
        <v>25</v>
      </c>
      <c r="AE35" s="149">
        <f t="shared" si="19"/>
        <v>7.621951219512195E-2</v>
      </c>
      <c r="AF35" s="146">
        <f t="shared" si="2"/>
        <v>25</v>
      </c>
      <c r="AG35" s="147">
        <f t="shared" si="14"/>
        <v>9.9206349206349201E-2</v>
      </c>
      <c r="AH35" s="47">
        <f t="shared" si="3"/>
        <v>73</v>
      </c>
      <c r="AI35" s="149">
        <f t="shared" si="15"/>
        <v>0.17096018735362997</v>
      </c>
      <c r="AJ35" s="150">
        <f t="shared" si="4"/>
        <v>56</v>
      </c>
      <c r="AK35" s="151">
        <f t="shared" si="16"/>
        <v>0.17499999999999999</v>
      </c>
      <c r="AL35" s="47">
        <f t="shared" si="5"/>
        <v>415</v>
      </c>
    </row>
    <row r="36" spans="1:38" ht="15" customHeight="1" x14ac:dyDescent="0.25">
      <c r="A36" s="722"/>
      <c r="B36" s="693"/>
      <c r="C36" s="626"/>
      <c r="D36" s="725"/>
      <c r="E36" s="15" t="s">
        <v>90</v>
      </c>
      <c r="F36" s="174">
        <v>76</v>
      </c>
      <c r="G36" s="174">
        <v>18</v>
      </c>
      <c r="H36" s="174">
        <v>12</v>
      </c>
      <c r="I36" s="174">
        <v>49</v>
      </c>
      <c r="J36" s="174">
        <v>21</v>
      </c>
      <c r="K36" s="174">
        <v>18</v>
      </c>
      <c r="L36" s="174">
        <v>11</v>
      </c>
      <c r="M36" s="187">
        <f t="shared" si="6"/>
        <v>205</v>
      </c>
      <c r="N36" s="197"/>
      <c r="O36" s="28">
        <v>101</v>
      </c>
      <c r="P36" s="28">
        <v>130</v>
      </c>
      <c r="Q36" s="28">
        <v>111</v>
      </c>
      <c r="R36" s="28">
        <v>66</v>
      </c>
      <c r="S36" s="28">
        <v>71</v>
      </c>
      <c r="T36" s="28">
        <v>105</v>
      </c>
      <c r="U36" s="28">
        <v>59</v>
      </c>
      <c r="V36" s="187">
        <f t="shared" si="7"/>
        <v>643</v>
      </c>
      <c r="W36" s="13"/>
      <c r="X36" s="146">
        <f t="shared" si="8"/>
        <v>177</v>
      </c>
      <c r="Y36" s="147">
        <f t="shared" ref="Y36" si="47">X36/$AQ$3</f>
        <v>0.35258964143426297</v>
      </c>
      <c r="Z36" s="47">
        <f t="shared" si="10"/>
        <v>148</v>
      </c>
      <c r="AA36" s="149">
        <f t="shared" si="11"/>
        <v>0.22492401215805471</v>
      </c>
      <c r="AB36" s="146">
        <f t="shared" si="0"/>
        <v>123</v>
      </c>
      <c r="AC36" s="147">
        <f t="shared" si="12"/>
        <v>0.29927007299270075</v>
      </c>
      <c r="AD36" s="47">
        <f t="shared" si="1"/>
        <v>115</v>
      </c>
      <c r="AE36" s="149">
        <f t="shared" si="19"/>
        <v>0.35060975609756095</v>
      </c>
      <c r="AF36" s="146">
        <f t="shared" si="2"/>
        <v>92</v>
      </c>
      <c r="AG36" s="147">
        <f t="shared" si="14"/>
        <v>0.36507936507936506</v>
      </c>
      <c r="AH36" s="47">
        <f t="shared" si="3"/>
        <v>123</v>
      </c>
      <c r="AI36" s="149">
        <f t="shared" si="15"/>
        <v>0.28805620608899296</v>
      </c>
      <c r="AJ36" s="150">
        <f t="shared" si="4"/>
        <v>70</v>
      </c>
      <c r="AK36" s="151">
        <f t="shared" si="16"/>
        <v>0.21875</v>
      </c>
      <c r="AL36" s="47">
        <f t="shared" si="5"/>
        <v>848</v>
      </c>
    </row>
    <row r="37" spans="1:38" ht="15" customHeight="1" x14ac:dyDescent="0.25">
      <c r="A37" s="722"/>
      <c r="B37" s="693"/>
      <c r="C37" s="626"/>
      <c r="D37" s="725"/>
      <c r="E37" s="15" t="s">
        <v>94</v>
      </c>
      <c r="F37" s="174">
        <v>0</v>
      </c>
      <c r="G37" s="174">
        <v>0</v>
      </c>
      <c r="H37" s="174">
        <v>1</v>
      </c>
      <c r="I37" s="174">
        <v>0</v>
      </c>
      <c r="J37" s="174">
        <v>1</v>
      </c>
      <c r="K37" s="174">
        <v>0</v>
      </c>
      <c r="L37" s="174">
        <v>0</v>
      </c>
      <c r="M37" s="187">
        <f t="shared" si="6"/>
        <v>2</v>
      </c>
      <c r="N37" s="197"/>
      <c r="O37" s="28">
        <v>14</v>
      </c>
      <c r="P37" s="28">
        <v>55</v>
      </c>
      <c r="Q37" s="28">
        <v>18</v>
      </c>
      <c r="R37" s="28">
        <v>3</v>
      </c>
      <c r="S37" s="28">
        <v>19</v>
      </c>
      <c r="T37" s="28">
        <v>21</v>
      </c>
      <c r="U37" s="28">
        <v>18</v>
      </c>
      <c r="V37" s="187">
        <f t="shared" si="7"/>
        <v>148</v>
      </c>
      <c r="W37" s="13"/>
      <c r="X37" s="146">
        <f t="shared" si="8"/>
        <v>14</v>
      </c>
      <c r="Y37" s="147">
        <f t="shared" ref="Y37" si="48">X37/$AQ$3</f>
        <v>2.7888446215139442E-2</v>
      </c>
      <c r="Z37" s="47">
        <f t="shared" si="10"/>
        <v>55</v>
      </c>
      <c r="AA37" s="149">
        <f t="shared" si="11"/>
        <v>8.3586626139817627E-2</v>
      </c>
      <c r="AB37" s="146">
        <f t="shared" si="0"/>
        <v>19</v>
      </c>
      <c r="AC37" s="147">
        <f t="shared" si="12"/>
        <v>4.6228710462287104E-2</v>
      </c>
      <c r="AD37" s="47">
        <f t="shared" si="1"/>
        <v>3</v>
      </c>
      <c r="AE37" s="149">
        <f t="shared" si="19"/>
        <v>9.1463414634146336E-3</v>
      </c>
      <c r="AF37" s="146">
        <f t="shared" si="2"/>
        <v>20</v>
      </c>
      <c r="AG37" s="147">
        <f t="shared" si="14"/>
        <v>7.9365079365079361E-2</v>
      </c>
      <c r="AH37" s="47">
        <f t="shared" si="3"/>
        <v>21</v>
      </c>
      <c r="AI37" s="149">
        <f t="shared" si="15"/>
        <v>4.9180327868852458E-2</v>
      </c>
      <c r="AJ37" s="150">
        <f t="shared" si="4"/>
        <v>18</v>
      </c>
      <c r="AK37" s="353">
        <f t="shared" si="16"/>
        <v>5.6250000000000001E-2</v>
      </c>
      <c r="AL37" s="47">
        <f t="shared" si="5"/>
        <v>150</v>
      </c>
    </row>
    <row r="38" spans="1:38" ht="15" customHeight="1" x14ac:dyDescent="0.25">
      <c r="A38" s="722"/>
      <c r="B38" s="693"/>
      <c r="C38" s="626"/>
      <c r="D38" s="725" t="s">
        <v>131</v>
      </c>
      <c r="E38" s="15" t="s">
        <v>91</v>
      </c>
      <c r="F38" s="174">
        <v>61</v>
      </c>
      <c r="G38" s="174">
        <v>18</v>
      </c>
      <c r="H38" s="174">
        <v>15</v>
      </c>
      <c r="I38" s="174">
        <v>49</v>
      </c>
      <c r="J38" s="174">
        <v>19</v>
      </c>
      <c r="K38" s="174">
        <v>15</v>
      </c>
      <c r="L38" s="174">
        <v>5</v>
      </c>
      <c r="M38" s="187">
        <f t="shared" si="6"/>
        <v>182</v>
      </c>
      <c r="N38" s="197"/>
      <c r="O38" s="28">
        <v>215</v>
      </c>
      <c r="P38" s="28">
        <v>330</v>
      </c>
      <c r="Q38" s="28">
        <v>195</v>
      </c>
      <c r="R38" s="28">
        <v>131</v>
      </c>
      <c r="S38" s="28">
        <v>98</v>
      </c>
      <c r="T38" s="28">
        <v>193</v>
      </c>
      <c r="U38" s="28">
        <v>168</v>
      </c>
      <c r="V38" s="187">
        <f t="shared" si="7"/>
        <v>1330</v>
      </c>
      <c r="W38" s="13"/>
      <c r="X38" s="146">
        <f t="shared" si="8"/>
        <v>276</v>
      </c>
      <c r="Y38" s="147">
        <f t="shared" ref="Y38" si="49">X38/$AQ$3</f>
        <v>0.54980079681274896</v>
      </c>
      <c r="Z38" s="47">
        <f t="shared" si="10"/>
        <v>348</v>
      </c>
      <c r="AA38" s="149">
        <f t="shared" si="11"/>
        <v>0.52887537993920974</v>
      </c>
      <c r="AB38" s="146">
        <f t="shared" si="0"/>
        <v>210</v>
      </c>
      <c r="AC38" s="147">
        <f t="shared" si="12"/>
        <v>0.51094890510948909</v>
      </c>
      <c r="AD38" s="47">
        <f t="shared" si="1"/>
        <v>180</v>
      </c>
      <c r="AE38" s="149">
        <f t="shared" si="19"/>
        <v>0.54878048780487809</v>
      </c>
      <c r="AF38" s="146">
        <f t="shared" si="2"/>
        <v>117</v>
      </c>
      <c r="AG38" s="147">
        <f t="shared" si="14"/>
        <v>0.4642857142857143</v>
      </c>
      <c r="AH38" s="47">
        <f t="shared" si="3"/>
        <v>208</v>
      </c>
      <c r="AI38" s="149">
        <f t="shared" si="15"/>
        <v>0.48711943793911006</v>
      </c>
      <c r="AJ38" s="150">
        <f t="shared" si="4"/>
        <v>173</v>
      </c>
      <c r="AK38" s="151">
        <f t="shared" si="16"/>
        <v>0.54062500000000002</v>
      </c>
      <c r="AL38" s="47">
        <f t="shared" si="5"/>
        <v>1512</v>
      </c>
    </row>
    <row r="39" spans="1:38" ht="15" customHeight="1" x14ac:dyDescent="0.25">
      <c r="A39" s="722"/>
      <c r="B39" s="693"/>
      <c r="C39" s="626"/>
      <c r="D39" s="725"/>
      <c r="E39" s="15" t="s">
        <v>93</v>
      </c>
      <c r="F39" s="174">
        <v>2</v>
      </c>
      <c r="G39" s="174">
        <v>2</v>
      </c>
      <c r="H39" s="174">
        <v>2</v>
      </c>
      <c r="I39" s="174">
        <v>3</v>
      </c>
      <c r="J39" s="174">
        <v>0</v>
      </c>
      <c r="K39" s="174">
        <v>0</v>
      </c>
      <c r="L39" s="174">
        <v>1</v>
      </c>
      <c r="M39" s="187">
        <f t="shared" si="6"/>
        <v>10</v>
      </c>
      <c r="N39" s="197"/>
      <c r="O39" s="28">
        <v>9</v>
      </c>
      <c r="P39" s="28">
        <v>36</v>
      </c>
      <c r="Q39" s="28">
        <v>14</v>
      </c>
      <c r="R39" s="28">
        <v>4</v>
      </c>
      <c r="S39" s="28">
        <v>9</v>
      </c>
      <c r="T39" s="28">
        <v>22</v>
      </c>
      <c r="U39" s="28">
        <v>13</v>
      </c>
      <c r="V39" s="187">
        <f t="shared" si="7"/>
        <v>107</v>
      </c>
      <c r="W39" s="13"/>
      <c r="X39" s="146">
        <f t="shared" si="8"/>
        <v>11</v>
      </c>
      <c r="Y39" s="147">
        <f t="shared" ref="Y39" si="50">X39/$AQ$3</f>
        <v>2.1912350597609563E-2</v>
      </c>
      <c r="Z39" s="47">
        <f t="shared" si="10"/>
        <v>38</v>
      </c>
      <c r="AA39" s="149">
        <f t="shared" si="11"/>
        <v>5.7750759878419454E-2</v>
      </c>
      <c r="AB39" s="146">
        <f t="shared" si="0"/>
        <v>16</v>
      </c>
      <c r="AC39" s="147">
        <f t="shared" si="12"/>
        <v>3.8929440389294405E-2</v>
      </c>
      <c r="AD39" s="47">
        <f t="shared" si="1"/>
        <v>7</v>
      </c>
      <c r="AE39" s="149">
        <f t="shared" si="19"/>
        <v>2.1341463414634148E-2</v>
      </c>
      <c r="AF39" s="146">
        <f t="shared" si="2"/>
        <v>9</v>
      </c>
      <c r="AG39" s="147">
        <f t="shared" si="14"/>
        <v>3.5714285714285712E-2</v>
      </c>
      <c r="AH39" s="47">
        <f t="shared" si="3"/>
        <v>22</v>
      </c>
      <c r="AI39" s="149">
        <f t="shared" si="15"/>
        <v>5.1522248243559721E-2</v>
      </c>
      <c r="AJ39" s="150">
        <f t="shared" si="4"/>
        <v>14</v>
      </c>
      <c r="AK39" s="151">
        <f t="shared" si="16"/>
        <v>4.3749999999999997E-2</v>
      </c>
      <c r="AL39" s="47">
        <f t="shared" si="5"/>
        <v>117</v>
      </c>
    </row>
    <row r="40" spans="1:38" ht="15" customHeight="1" x14ac:dyDescent="0.25">
      <c r="A40" s="722"/>
      <c r="B40" s="693"/>
      <c r="C40" s="626"/>
      <c r="D40" s="725"/>
      <c r="E40" s="15" t="s">
        <v>92</v>
      </c>
      <c r="F40" s="174">
        <v>4</v>
      </c>
      <c r="G40" s="174">
        <v>2</v>
      </c>
      <c r="H40" s="174">
        <v>2</v>
      </c>
      <c r="I40" s="174">
        <v>2</v>
      </c>
      <c r="J40" s="174">
        <v>1</v>
      </c>
      <c r="K40" s="174">
        <v>3</v>
      </c>
      <c r="L40" s="174">
        <v>0</v>
      </c>
      <c r="M40" s="187">
        <f t="shared" si="6"/>
        <v>14</v>
      </c>
      <c r="N40" s="197"/>
      <c r="O40" s="28">
        <v>58</v>
      </c>
      <c r="P40" s="28">
        <v>101</v>
      </c>
      <c r="Q40" s="28">
        <v>42</v>
      </c>
      <c r="R40" s="28">
        <v>17</v>
      </c>
      <c r="S40" s="28">
        <v>33</v>
      </c>
      <c r="T40" s="28">
        <v>65</v>
      </c>
      <c r="U40" s="28">
        <v>46</v>
      </c>
      <c r="V40" s="187">
        <f>+SUM(O40:U40)</f>
        <v>362</v>
      </c>
      <c r="W40" s="13"/>
      <c r="X40" s="146">
        <f t="shared" si="8"/>
        <v>62</v>
      </c>
      <c r="Y40" s="147">
        <f t="shared" ref="Y40" si="51">X40/$AQ$3</f>
        <v>0.12350597609561753</v>
      </c>
      <c r="Z40" s="47">
        <f t="shared" si="10"/>
        <v>103</v>
      </c>
      <c r="AA40" s="149">
        <f t="shared" si="11"/>
        <v>0.15653495440729484</v>
      </c>
      <c r="AB40" s="146">
        <f t="shared" si="0"/>
        <v>44</v>
      </c>
      <c r="AC40" s="147">
        <f t="shared" si="12"/>
        <v>0.1070559610705596</v>
      </c>
      <c r="AD40" s="47">
        <f t="shared" si="1"/>
        <v>19</v>
      </c>
      <c r="AE40" s="149">
        <f t="shared" si="19"/>
        <v>5.7926829268292686E-2</v>
      </c>
      <c r="AF40" s="146">
        <f t="shared" si="2"/>
        <v>34</v>
      </c>
      <c r="AG40" s="147">
        <f t="shared" si="14"/>
        <v>0.13492063492063491</v>
      </c>
      <c r="AH40" s="47">
        <f t="shared" si="3"/>
        <v>68</v>
      </c>
      <c r="AI40" s="149">
        <f t="shared" si="15"/>
        <v>0.15925058548009369</v>
      </c>
      <c r="AJ40" s="150">
        <f t="shared" si="4"/>
        <v>46</v>
      </c>
      <c r="AK40" s="151">
        <f t="shared" si="16"/>
        <v>0.14374999999999999</v>
      </c>
      <c r="AL40" s="47">
        <f t="shared" si="5"/>
        <v>376</v>
      </c>
    </row>
    <row r="41" spans="1:38" ht="15" customHeight="1" x14ac:dyDescent="0.25">
      <c r="A41" s="722"/>
      <c r="B41" s="693"/>
      <c r="C41" s="626"/>
      <c r="D41" s="725"/>
      <c r="E41" s="15" t="s">
        <v>90</v>
      </c>
      <c r="F41" s="174">
        <v>68</v>
      </c>
      <c r="G41" s="174">
        <v>18</v>
      </c>
      <c r="H41" s="174">
        <v>12</v>
      </c>
      <c r="I41" s="174">
        <v>47</v>
      </c>
      <c r="J41" s="174">
        <v>24</v>
      </c>
      <c r="K41" s="174">
        <v>20</v>
      </c>
      <c r="L41" s="174">
        <v>12</v>
      </c>
      <c r="M41" s="187">
        <f t="shared" si="6"/>
        <v>201</v>
      </c>
      <c r="N41" s="197"/>
      <c r="O41" s="28">
        <v>80</v>
      </c>
      <c r="P41" s="28">
        <v>140</v>
      </c>
      <c r="Q41" s="28">
        <v>121</v>
      </c>
      <c r="R41" s="28">
        <v>73</v>
      </c>
      <c r="S41" s="28">
        <v>61</v>
      </c>
      <c r="T41" s="28">
        <v>103</v>
      </c>
      <c r="U41" s="28">
        <v>71</v>
      </c>
      <c r="V41" s="187">
        <f t="shared" si="7"/>
        <v>649</v>
      </c>
      <c r="W41" s="13"/>
      <c r="X41" s="146">
        <f t="shared" si="8"/>
        <v>148</v>
      </c>
      <c r="Y41" s="147">
        <f t="shared" ref="Y41" si="52">X41/$AQ$3</f>
        <v>0.29482071713147412</v>
      </c>
      <c r="Z41" s="47">
        <f t="shared" si="10"/>
        <v>158</v>
      </c>
      <c r="AA41" s="149">
        <f t="shared" si="11"/>
        <v>0.24012158054711247</v>
      </c>
      <c r="AB41" s="146">
        <f t="shared" si="0"/>
        <v>133</v>
      </c>
      <c r="AC41" s="147">
        <f t="shared" si="12"/>
        <v>0.32360097323600973</v>
      </c>
      <c r="AD41" s="47">
        <f t="shared" si="1"/>
        <v>120</v>
      </c>
      <c r="AE41" s="149">
        <f t="shared" si="19"/>
        <v>0.36585365853658536</v>
      </c>
      <c r="AF41" s="146">
        <f t="shared" si="2"/>
        <v>85</v>
      </c>
      <c r="AG41" s="147">
        <f t="shared" si="14"/>
        <v>0.33730158730158732</v>
      </c>
      <c r="AH41" s="47">
        <f t="shared" si="3"/>
        <v>123</v>
      </c>
      <c r="AI41" s="149">
        <f t="shared" si="15"/>
        <v>0.28805620608899296</v>
      </c>
      <c r="AJ41" s="150">
        <f t="shared" si="4"/>
        <v>83</v>
      </c>
      <c r="AK41" s="151">
        <f t="shared" si="16"/>
        <v>0.25937500000000002</v>
      </c>
      <c r="AL41" s="47">
        <f t="shared" si="5"/>
        <v>850</v>
      </c>
    </row>
    <row r="42" spans="1:38" ht="15.75" customHeight="1" thickBot="1" x14ac:dyDescent="0.3">
      <c r="A42" s="722"/>
      <c r="B42" s="693"/>
      <c r="C42" s="626"/>
      <c r="D42" s="726"/>
      <c r="E42" s="237" t="s">
        <v>94</v>
      </c>
      <c r="F42" s="174">
        <v>2</v>
      </c>
      <c r="G42" s="174">
        <v>1</v>
      </c>
      <c r="H42" s="174">
        <v>0</v>
      </c>
      <c r="I42" s="174">
        <v>1</v>
      </c>
      <c r="J42" s="174">
        <v>0</v>
      </c>
      <c r="K42" s="174">
        <v>0</v>
      </c>
      <c r="L42" s="174">
        <v>0</v>
      </c>
      <c r="M42" s="187">
        <f t="shared" si="6"/>
        <v>4</v>
      </c>
      <c r="N42" s="197"/>
      <c r="O42" s="28">
        <v>3</v>
      </c>
      <c r="P42" s="28">
        <v>10</v>
      </c>
      <c r="Q42" s="28">
        <v>8</v>
      </c>
      <c r="R42" s="28">
        <v>1</v>
      </c>
      <c r="S42" s="28">
        <v>7</v>
      </c>
      <c r="T42" s="28">
        <v>6</v>
      </c>
      <c r="U42" s="28">
        <v>4</v>
      </c>
      <c r="V42" s="187">
        <f t="shared" si="7"/>
        <v>39</v>
      </c>
      <c r="W42" s="13"/>
      <c r="X42" s="296">
        <f t="shared" si="8"/>
        <v>5</v>
      </c>
      <c r="Y42" s="155">
        <f t="shared" ref="Y42" si="53">X42/$AQ$3</f>
        <v>9.9601593625498006E-3</v>
      </c>
      <c r="Z42" s="297">
        <f t="shared" si="10"/>
        <v>11</v>
      </c>
      <c r="AA42" s="156">
        <f t="shared" si="11"/>
        <v>1.6717325227963525E-2</v>
      </c>
      <c r="AB42" s="296">
        <f t="shared" si="0"/>
        <v>8</v>
      </c>
      <c r="AC42" s="155">
        <f t="shared" si="12"/>
        <v>1.9464720194647202E-2</v>
      </c>
      <c r="AD42" s="297">
        <f t="shared" si="1"/>
        <v>2</v>
      </c>
      <c r="AE42" s="156">
        <f t="shared" si="19"/>
        <v>6.0975609756097563E-3</v>
      </c>
      <c r="AF42" s="296">
        <f t="shared" si="2"/>
        <v>7</v>
      </c>
      <c r="AG42" s="155">
        <f t="shared" si="14"/>
        <v>2.7777777777777776E-2</v>
      </c>
      <c r="AH42" s="297">
        <f t="shared" si="3"/>
        <v>6</v>
      </c>
      <c r="AI42" s="156">
        <f t="shared" si="15"/>
        <v>1.405152224824356E-2</v>
      </c>
      <c r="AJ42" s="298">
        <f t="shared" si="4"/>
        <v>4</v>
      </c>
      <c r="AK42" s="157">
        <f t="shared" si="16"/>
        <v>1.2500000000000001E-2</v>
      </c>
      <c r="AL42" s="47">
        <f t="shared" si="5"/>
        <v>43</v>
      </c>
    </row>
    <row r="43" spans="1:38" ht="36" customHeight="1" x14ac:dyDescent="0.25">
      <c r="A43" s="722"/>
      <c r="B43" s="693" t="s">
        <v>98</v>
      </c>
      <c r="C43" s="665"/>
      <c r="D43" s="728" t="s">
        <v>95</v>
      </c>
      <c r="E43" s="310" t="s">
        <v>43</v>
      </c>
      <c r="F43" s="308">
        <v>11</v>
      </c>
      <c r="G43" s="16">
        <v>1</v>
      </c>
      <c r="H43" s="16">
        <v>14</v>
      </c>
      <c r="I43" s="16">
        <v>3</v>
      </c>
      <c r="J43" s="16">
        <v>1</v>
      </c>
      <c r="K43" s="16">
        <v>1</v>
      </c>
      <c r="L43" s="16">
        <v>2</v>
      </c>
      <c r="M43" s="187">
        <f>+SUM(F43:L43)</f>
        <v>33</v>
      </c>
      <c r="N43" s="197"/>
      <c r="O43" s="174">
        <v>133</v>
      </c>
      <c r="P43" s="174">
        <v>47</v>
      </c>
      <c r="Q43" s="174">
        <v>104</v>
      </c>
      <c r="R43" s="174">
        <v>20</v>
      </c>
      <c r="S43" s="174">
        <v>23</v>
      </c>
      <c r="T43" s="174">
        <v>193</v>
      </c>
      <c r="U43" s="174">
        <v>39</v>
      </c>
      <c r="V43" s="187">
        <f t="shared" si="7"/>
        <v>559</v>
      </c>
      <c r="W43" s="13"/>
      <c r="X43" s="305">
        <f t="shared" si="8"/>
        <v>144</v>
      </c>
      <c r="Y43" s="161">
        <f t="shared" ref="Y43" si="54">X43/$AQ$3</f>
        <v>0.28685258964143429</v>
      </c>
      <c r="Z43" s="306">
        <f t="shared" si="10"/>
        <v>48</v>
      </c>
      <c r="AA43" s="162">
        <f t="shared" si="11"/>
        <v>7.29483282674772E-2</v>
      </c>
      <c r="AB43" s="305">
        <f t="shared" si="0"/>
        <v>118</v>
      </c>
      <c r="AC43" s="161">
        <f t="shared" si="12"/>
        <v>0.28710462287104621</v>
      </c>
      <c r="AD43" s="306">
        <f t="shared" si="1"/>
        <v>23</v>
      </c>
      <c r="AE43" s="162">
        <f t="shared" si="19"/>
        <v>7.0121951219512202E-2</v>
      </c>
      <c r="AF43" s="305">
        <f t="shared" si="2"/>
        <v>24</v>
      </c>
      <c r="AG43" s="161">
        <f t="shared" si="14"/>
        <v>9.5238095238095233E-2</v>
      </c>
      <c r="AH43" s="306">
        <f t="shared" si="3"/>
        <v>194</v>
      </c>
      <c r="AI43" s="162">
        <f t="shared" si="15"/>
        <v>0.45433255269320844</v>
      </c>
      <c r="AJ43" s="307">
        <f t="shared" si="4"/>
        <v>41</v>
      </c>
      <c r="AK43" s="163">
        <f t="shared" si="16"/>
        <v>0.12812499999999999</v>
      </c>
      <c r="AL43" s="47">
        <f t="shared" si="5"/>
        <v>592</v>
      </c>
    </row>
    <row r="44" spans="1:38" ht="15.75" customHeight="1" thickBot="1" x14ac:dyDescent="0.3">
      <c r="A44" s="722"/>
      <c r="B44" s="693"/>
      <c r="C44" s="665"/>
      <c r="D44" s="729"/>
      <c r="E44" s="6" t="s">
        <v>44</v>
      </c>
      <c r="F44" s="308">
        <v>126</v>
      </c>
      <c r="G44" s="16">
        <v>40</v>
      </c>
      <c r="H44" s="16">
        <v>17</v>
      </c>
      <c r="I44" s="16">
        <v>99</v>
      </c>
      <c r="J44" s="16">
        <v>43</v>
      </c>
      <c r="K44" s="16">
        <v>37</v>
      </c>
      <c r="L44" s="16">
        <v>16</v>
      </c>
      <c r="M44" s="187">
        <f>+SUM(F44:L44)</f>
        <v>378</v>
      </c>
      <c r="N44" s="197"/>
      <c r="O44" s="174">
        <v>232</v>
      </c>
      <c r="P44" s="174">
        <v>570</v>
      </c>
      <c r="Q44" s="174">
        <v>276</v>
      </c>
      <c r="R44" s="174">
        <v>206</v>
      </c>
      <c r="S44" s="174">
        <v>185</v>
      </c>
      <c r="T44" s="174">
        <v>196</v>
      </c>
      <c r="U44" s="174">
        <v>263</v>
      </c>
      <c r="V44" s="187">
        <f t="shared" si="7"/>
        <v>1928</v>
      </c>
      <c r="W44" s="13"/>
      <c r="X44" s="146">
        <f t="shared" si="8"/>
        <v>358</v>
      </c>
      <c r="Y44" s="148">
        <f t="shared" ref="Y44" si="55">X44/$AQ$3</f>
        <v>0.71314741035856577</v>
      </c>
      <c r="Z44" s="47">
        <f t="shared" si="10"/>
        <v>610</v>
      </c>
      <c r="AA44" s="164">
        <f>Z44/$AQ$4</f>
        <v>0.92705167173252279</v>
      </c>
      <c r="AB44" s="146">
        <f t="shared" si="0"/>
        <v>293</v>
      </c>
      <c r="AC44" s="148">
        <f t="shared" si="12"/>
        <v>0.71289537712895379</v>
      </c>
      <c r="AD44" s="47">
        <f t="shared" si="1"/>
        <v>305</v>
      </c>
      <c r="AE44" s="164">
        <f t="shared" si="19"/>
        <v>0.92987804878048785</v>
      </c>
      <c r="AF44" s="146">
        <f t="shared" si="2"/>
        <v>228</v>
      </c>
      <c r="AG44" s="148">
        <f t="shared" si="14"/>
        <v>0.90476190476190477</v>
      </c>
      <c r="AH44" s="47">
        <f t="shared" si="3"/>
        <v>233</v>
      </c>
      <c r="AI44" s="164">
        <f t="shared" si="15"/>
        <v>0.54566744730679162</v>
      </c>
      <c r="AJ44" s="150">
        <f t="shared" si="4"/>
        <v>279</v>
      </c>
      <c r="AK44" s="152">
        <f t="shared" si="16"/>
        <v>0.87187499999999996</v>
      </c>
      <c r="AL44" s="47">
        <f t="shared" si="5"/>
        <v>2306</v>
      </c>
    </row>
    <row r="45" spans="1:38" ht="15" customHeight="1" x14ac:dyDescent="0.25">
      <c r="A45" s="722"/>
      <c r="B45" s="693"/>
      <c r="C45" s="665" t="s">
        <v>182</v>
      </c>
      <c r="D45" s="727" t="s">
        <v>132</v>
      </c>
      <c r="E45" s="6" t="s">
        <v>91</v>
      </c>
      <c r="F45" s="309">
        <v>5</v>
      </c>
      <c r="G45" s="174">
        <v>1</v>
      </c>
      <c r="H45" s="174">
        <v>7</v>
      </c>
      <c r="I45" s="174">
        <v>1</v>
      </c>
      <c r="J45" s="174">
        <v>1</v>
      </c>
      <c r="K45" s="174">
        <v>1</v>
      </c>
      <c r="L45" s="174">
        <v>0</v>
      </c>
      <c r="M45" s="187">
        <f t="shared" si="6"/>
        <v>16</v>
      </c>
      <c r="N45" s="197"/>
      <c r="O45" s="28">
        <v>60</v>
      </c>
      <c r="P45" s="28">
        <v>22</v>
      </c>
      <c r="Q45" s="28">
        <v>45</v>
      </c>
      <c r="R45" s="28">
        <v>13</v>
      </c>
      <c r="S45" s="28">
        <v>10</v>
      </c>
      <c r="T45" s="28">
        <v>78</v>
      </c>
      <c r="U45" s="28">
        <v>17</v>
      </c>
      <c r="V45" s="187">
        <f t="shared" si="7"/>
        <v>245</v>
      </c>
      <c r="W45" s="13"/>
      <c r="X45" s="146">
        <f t="shared" si="8"/>
        <v>65</v>
      </c>
      <c r="Y45" s="158">
        <f>X45/$X$43</f>
        <v>0.4513888888888889</v>
      </c>
      <c r="Z45" s="47">
        <f t="shared" si="10"/>
        <v>23</v>
      </c>
      <c r="AA45" s="159">
        <f>Z45/$Z$43</f>
        <v>0.47916666666666669</v>
      </c>
      <c r="AB45" s="146">
        <f t="shared" si="0"/>
        <v>52</v>
      </c>
      <c r="AC45" s="158">
        <f>AB45/$AB$43</f>
        <v>0.44067796610169491</v>
      </c>
      <c r="AD45" s="47">
        <f t="shared" si="1"/>
        <v>14</v>
      </c>
      <c r="AE45" s="159">
        <f>AD45/$AD$43</f>
        <v>0.60869565217391308</v>
      </c>
      <c r="AF45" s="146">
        <f t="shared" si="2"/>
        <v>11</v>
      </c>
      <c r="AG45" s="158">
        <f>AF45/$AF$43</f>
        <v>0.45833333333333331</v>
      </c>
      <c r="AH45" s="47">
        <f t="shared" si="3"/>
        <v>79</v>
      </c>
      <c r="AI45" s="159">
        <f>AH45/$AH$43</f>
        <v>0.40721649484536082</v>
      </c>
      <c r="AJ45" s="150">
        <f t="shared" si="4"/>
        <v>17</v>
      </c>
      <c r="AK45" s="160">
        <f>AJ45/$AJ$43</f>
        <v>0.41463414634146339</v>
      </c>
      <c r="AL45" s="47">
        <f t="shared" si="5"/>
        <v>261</v>
      </c>
    </row>
    <row r="46" spans="1:38" ht="15" customHeight="1" x14ac:dyDescent="0.25">
      <c r="A46" s="722"/>
      <c r="B46" s="693"/>
      <c r="C46" s="665"/>
      <c r="D46" s="727"/>
      <c r="E46" s="6" t="s">
        <v>93</v>
      </c>
      <c r="F46" s="47">
        <v>0</v>
      </c>
      <c r="G46" s="185">
        <v>0</v>
      </c>
      <c r="H46" s="185">
        <v>0</v>
      </c>
      <c r="I46" s="185">
        <v>0</v>
      </c>
      <c r="J46" s="185">
        <v>0</v>
      </c>
      <c r="K46" s="185">
        <v>0</v>
      </c>
      <c r="L46" s="185">
        <v>0</v>
      </c>
      <c r="M46" s="187">
        <f>+SUM(F47:L47)</f>
        <v>1</v>
      </c>
      <c r="N46" s="197"/>
      <c r="O46" s="28">
        <v>25</v>
      </c>
      <c r="P46" s="28">
        <v>7</v>
      </c>
      <c r="Q46" s="28">
        <v>10</v>
      </c>
      <c r="R46" s="28">
        <v>0</v>
      </c>
      <c r="S46" s="28">
        <v>4</v>
      </c>
      <c r="T46" s="28">
        <v>39</v>
      </c>
      <c r="U46" s="28">
        <v>5</v>
      </c>
      <c r="V46" s="187">
        <f t="shared" si="7"/>
        <v>90</v>
      </c>
      <c r="W46" s="13"/>
      <c r="X46" s="146">
        <f t="shared" si="8"/>
        <v>25</v>
      </c>
      <c r="Y46" s="158">
        <f t="shared" ref="Y46:Y69" si="56">X46/$X$43</f>
        <v>0.1736111111111111</v>
      </c>
      <c r="Z46" s="47">
        <f t="shared" si="10"/>
        <v>7</v>
      </c>
      <c r="AA46" s="159">
        <f t="shared" ref="AA46:AA68" si="57">Z46/$Z$43</f>
        <v>0.14583333333333334</v>
      </c>
      <c r="AB46" s="146">
        <f t="shared" si="0"/>
        <v>10</v>
      </c>
      <c r="AC46" s="158">
        <f t="shared" ref="AC46:AC69" si="58">AB46/$AB$43</f>
        <v>8.4745762711864403E-2</v>
      </c>
      <c r="AD46" s="47">
        <f t="shared" si="1"/>
        <v>0</v>
      </c>
      <c r="AE46" s="159">
        <f t="shared" ref="AE46:AE69" si="59">AD46/$AD$43</f>
        <v>0</v>
      </c>
      <c r="AF46" s="146">
        <f t="shared" si="2"/>
        <v>4</v>
      </c>
      <c r="AG46" s="158">
        <f t="shared" ref="AG46:AG69" si="60">AF46/$AF$43</f>
        <v>0.16666666666666666</v>
      </c>
      <c r="AH46" s="47">
        <f t="shared" si="3"/>
        <v>39</v>
      </c>
      <c r="AI46" s="159">
        <f t="shared" ref="AI46:AI69" si="61">AH46/$AH$43</f>
        <v>0.20103092783505155</v>
      </c>
      <c r="AJ46" s="150">
        <f t="shared" si="4"/>
        <v>5</v>
      </c>
      <c r="AK46" s="160">
        <f t="shared" ref="AK46:AK69" si="62">AJ46/$AJ$43</f>
        <v>0.12195121951219512</v>
      </c>
      <c r="AL46" s="47">
        <f t="shared" si="5"/>
        <v>90</v>
      </c>
    </row>
    <row r="47" spans="1:38" ht="15" customHeight="1" x14ac:dyDescent="0.25">
      <c r="A47" s="722"/>
      <c r="B47" s="693"/>
      <c r="C47" s="665"/>
      <c r="D47" s="727"/>
      <c r="E47" s="6" t="s">
        <v>92</v>
      </c>
      <c r="F47" s="309">
        <v>1</v>
      </c>
      <c r="G47" s="174">
        <v>0</v>
      </c>
      <c r="H47" s="174">
        <v>0</v>
      </c>
      <c r="I47" s="174">
        <v>0</v>
      </c>
      <c r="J47" s="174">
        <v>0</v>
      </c>
      <c r="K47" s="174">
        <v>0</v>
      </c>
      <c r="L47" s="174">
        <v>0</v>
      </c>
      <c r="M47" s="187">
        <f>+SUM(F48:L48)</f>
        <v>15</v>
      </c>
      <c r="N47" s="197"/>
      <c r="O47" s="28">
        <v>22</v>
      </c>
      <c r="P47" s="28">
        <v>9</v>
      </c>
      <c r="Q47" s="28">
        <v>9</v>
      </c>
      <c r="R47" s="28">
        <v>3</v>
      </c>
      <c r="S47" s="28">
        <v>3</v>
      </c>
      <c r="T47" s="28">
        <v>32</v>
      </c>
      <c r="U47" s="28">
        <v>5</v>
      </c>
      <c r="V47" s="187">
        <f t="shared" si="7"/>
        <v>83</v>
      </c>
      <c r="W47" s="13"/>
      <c r="X47" s="146">
        <f t="shared" si="8"/>
        <v>23</v>
      </c>
      <c r="Y47" s="158">
        <f t="shared" si="56"/>
        <v>0.15972222222222221</v>
      </c>
      <c r="Z47" s="47">
        <f t="shared" si="10"/>
        <v>9</v>
      </c>
      <c r="AA47" s="159">
        <f t="shared" si="57"/>
        <v>0.1875</v>
      </c>
      <c r="AB47" s="146">
        <f t="shared" si="0"/>
        <v>9</v>
      </c>
      <c r="AC47" s="158">
        <f t="shared" si="58"/>
        <v>7.6271186440677971E-2</v>
      </c>
      <c r="AD47" s="47">
        <f t="shared" si="1"/>
        <v>3</v>
      </c>
      <c r="AE47" s="159">
        <f t="shared" si="59"/>
        <v>0.13043478260869565</v>
      </c>
      <c r="AF47" s="146">
        <f t="shared" si="2"/>
        <v>3</v>
      </c>
      <c r="AG47" s="158">
        <f t="shared" si="60"/>
        <v>0.125</v>
      </c>
      <c r="AH47" s="47">
        <f t="shared" si="3"/>
        <v>32</v>
      </c>
      <c r="AI47" s="159">
        <f t="shared" si="61"/>
        <v>0.16494845360824742</v>
      </c>
      <c r="AJ47" s="150">
        <f t="shared" si="4"/>
        <v>5</v>
      </c>
      <c r="AK47" s="160">
        <f t="shared" si="62"/>
        <v>0.12195121951219512</v>
      </c>
      <c r="AL47" s="47">
        <f t="shared" si="5"/>
        <v>84</v>
      </c>
    </row>
    <row r="48" spans="1:38" ht="15" customHeight="1" x14ac:dyDescent="0.25">
      <c r="A48" s="722"/>
      <c r="B48" s="693"/>
      <c r="C48" s="665"/>
      <c r="D48" s="727"/>
      <c r="E48" s="6" t="s">
        <v>90</v>
      </c>
      <c r="F48" s="309">
        <v>5</v>
      </c>
      <c r="G48" s="174">
        <v>0</v>
      </c>
      <c r="H48" s="174">
        <v>7</v>
      </c>
      <c r="I48" s="174">
        <v>2</v>
      </c>
      <c r="J48" s="174">
        <v>0</v>
      </c>
      <c r="K48" s="174">
        <v>0</v>
      </c>
      <c r="L48" s="174">
        <v>1</v>
      </c>
      <c r="M48" s="187">
        <f>+SUM(F48:L48)</f>
        <v>15</v>
      </c>
      <c r="N48" s="197"/>
      <c r="O48" s="28">
        <v>21</v>
      </c>
      <c r="P48" s="28">
        <v>8</v>
      </c>
      <c r="Q48" s="28">
        <v>40</v>
      </c>
      <c r="R48" s="28">
        <v>4</v>
      </c>
      <c r="S48" s="28">
        <v>4</v>
      </c>
      <c r="T48" s="28">
        <v>30</v>
      </c>
      <c r="U48" s="28">
        <v>10</v>
      </c>
      <c r="V48" s="187">
        <f t="shared" si="7"/>
        <v>117</v>
      </c>
      <c r="W48" s="13"/>
      <c r="X48" s="146">
        <f t="shared" si="8"/>
        <v>26</v>
      </c>
      <c r="Y48" s="158">
        <f t="shared" si="56"/>
        <v>0.18055555555555555</v>
      </c>
      <c r="Z48" s="47">
        <f t="shared" si="10"/>
        <v>8</v>
      </c>
      <c r="AA48" s="159">
        <f t="shared" si="57"/>
        <v>0.16666666666666666</v>
      </c>
      <c r="AB48" s="146">
        <f t="shared" si="0"/>
        <v>47</v>
      </c>
      <c r="AC48" s="158">
        <f t="shared" si="58"/>
        <v>0.39830508474576271</v>
      </c>
      <c r="AD48" s="47">
        <f t="shared" si="1"/>
        <v>6</v>
      </c>
      <c r="AE48" s="159">
        <f t="shared" si="59"/>
        <v>0.2608695652173913</v>
      </c>
      <c r="AF48" s="146">
        <f t="shared" si="2"/>
        <v>4</v>
      </c>
      <c r="AG48" s="158">
        <f t="shared" si="60"/>
        <v>0.16666666666666666</v>
      </c>
      <c r="AH48" s="47">
        <f t="shared" si="3"/>
        <v>30</v>
      </c>
      <c r="AI48" s="159">
        <f t="shared" si="61"/>
        <v>0.15463917525773196</v>
      </c>
      <c r="AJ48" s="150">
        <f t="shared" si="4"/>
        <v>11</v>
      </c>
      <c r="AK48" s="160">
        <f t="shared" si="62"/>
        <v>0.26829268292682928</v>
      </c>
      <c r="AL48" s="47">
        <f t="shared" si="5"/>
        <v>132</v>
      </c>
    </row>
    <row r="49" spans="1:38" ht="15" customHeight="1" x14ac:dyDescent="0.25">
      <c r="A49" s="722"/>
      <c r="B49" s="693"/>
      <c r="C49" s="665"/>
      <c r="D49" s="727"/>
      <c r="E49" s="6" t="s">
        <v>94</v>
      </c>
      <c r="F49" s="309">
        <v>0</v>
      </c>
      <c r="G49" s="174">
        <v>0</v>
      </c>
      <c r="H49" s="174">
        <v>0</v>
      </c>
      <c r="I49" s="174">
        <v>0</v>
      </c>
      <c r="J49" s="174">
        <v>0</v>
      </c>
      <c r="K49" s="174">
        <v>0</v>
      </c>
      <c r="L49" s="174">
        <v>1</v>
      </c>
      <c r="M49" s="187">
        <f t="shared" si="6"/>
        <v>1</v>
      </c>
      <c r="N49" s="197"/>
      <c r="O49" s="28">
        <v>5</v>
      </c>
      <c r="P49" s="28">
        <v>1</v>
      </c>
      <c r="Q49" s="28">
        <v>0</v>
      </c>
      <c r="R49" s="28">
        <v>0</v>
      </c>
      <c r="S49" s="28">
        <v>2</v>
      </c>
      <c r="T49" s="28">
        <v>14</v>
      </c>
      <c r="U49" s="28">
        <v>2</v>
      </c>
      <c r="V49" s="187">
        <f t="shared" si="7"/>
        <v>24</v>
      </c>
      <c r="W49" s="13"/>
      <c r="X49" s="146">
        <f t="shared" si="8"/>
        <v>5</v>
      </c>
      <c r="Y49" s="158">
        <f t="shared" si="56"/>
        <v>3.4722222222222224E-2</v>
      </c>
      <c r="Z49" s="47">
        <f t="shared" si="10"/>
        <v>1</v>
      </c>
      <c r="AA49" s="159">
        <f t="shared" si="57"/>
        <v>2.0833333333333332E-2</v>
      </c>
      <c r="AB49" s="146">
        <f t="shared" si="0"/>
        <v>0</v>
      </c>
      <c r="AC49" s="158">
        <f t="shared" si="58"/>
        <v>0</v>
      </c>
      <c r="AD49" s="47">
        <f t="shared" si="1"/>
        <v>0</v>
      </c>
      <c r="AE49" s="159">
        <f t="shared" si="59"/>
        <v>0</v>
      </c>
      <c r="AF49" s="146">
        <f t="shared" si="2"/>
        <v>2</v>
      </c>
      <c r="AG49" s="354">
        <f t="shared" si="60"/>
        <v>8.3333333333333329E-2</v>
      </c>
      <c r="AH49" s="47">
        <f t="shared" si="3"/>
        <v>14</v>
      </c>
      <c r="AI49" s="159">
        <f t="shared" si="61"/>
        <v>7.2164948453608241E-2</v>
      </c>
      <c r="AJ49" s="150">
        <f t="shared" si="4"/>
        <v>3</v>
      </c>
      <c r="AK49" s="356">
        <f t="shared" si="62"/>
        <v>7.3170731707317069E-2</v>
      </c>
      <c r="AL49" s="47">
        <f t="shared" si="5"/>
        <v>25</v>
      </c>
    </row>
    <row r="50" spans="1:38" ht="15" customHeight="1" x14ac:dyDescent="0.25">
      <c r="A50" s="722"/>
      <c r="B50" s="693"/>
      <c r="C50" s="665"/>
      <c r="D50" s="727" t="s">
        <v>133</v>
      </c>
      <c r="E50" s="6" t="s">
        <v>91</v>
      </c>
      <c r="F50" s="309">
        <v>4</v>
      </c>
      <c r="G50" s="174">
        <v>1</v>
      </c>
      <c r="H50" s="174">
        <v>7</v>
      </c>
      <c r="I50" s="174">
        <v>1</v>
      </c>
      <c r="J50" s="174">
        <v>1</v>
      </c>
      <c r="K50" s="174">
        <v>1</v>
      </c>
      <c r="L50" s="174">
        <v>0</v>
      </c>
      <c r="M50" s="187">
        <f t="shared" si="6"/>
        <v>15</v>
      </c>
      <c r="N50" s="197"/>
      <c r="O50" s="174">
        <v>65</v>
      </c>
      <c r="P50" s="174">
        <v>18</v>
      </c>
      <c r="Q50" s="174">
        <v>48</v>
      </c>
      <c r="R50" s="174">
        <v>14</v>
      </c>
      <c r="S50" s="174">
        <v>11</v>
      </c>
      <c r="T50" s="174">
        <v>89</v>
      </c>
      <c r="U50" s="174">
        <v>15</v>
      </c>
      <c r="V50" s="187">
        <f t="shared" si="7"/>
        <v>260</v>
      </c>
      <c r="W50" s="13"/>
      <c r="X50" s="146">
        <f t="shared" si="8"/>
        <v>69</v>
      </c>
      <c r="Y50" s="158">
        <f t="shared" si="56"/>
        <v>0.47916666666666669</v>
      </c>
      <c r="Z50" s="47">
        <f t="shared" si="10"/>
        <v>19</v>
      </c>
      <c r="AA50" s="159">
        <f t="shared" si="57"/>
        <v>0.39583333333333331</v>
      </c>
      <c r="AB50" s="146">
        <f t="shared" si="0"/>
        <v>55</v>
      </c>
      <c r="AC50" s="158">
        <f t="shared" si="58"/>
        <v>0.46610169491525422</v>
      </c>
      <c r="AD50" s="47">
        <f t="shared" si="1"/>
        <v>15</v>
      </c>
      <c r="AE50" s="159">
        <f t="shared" si="59"/>
        <v>0.65217391304347827</v>
      </c>
      <c r="AF50" s="146">
        <f t="shared" si="2"/>
        <v>12</v>
      </c>
      <c r="AG50" s="158">
        <f t="shared" si="60"/>
        <v>0.5</v>
      </c>
      <c r="AH50" s="47">
        <f t="shared" si="3"/>
        <v>90</v>
      </c>
      <c r="AI50" s="159">
        <f t="shared" si="61"/>
        <v>0.46391752577319589</v>
      </c>
      <c r="AJ50" s="150">
        <f t="shared" si="4"/>
        <v>15</v>
      </c>
      <c r="AK50" s="160">
        <f t="shared" si="62"/>
        <v>0.36585365853658536</v>
      </c>
      <c r="AL50" s="47">
        <f t="shared" si="5"/>
        <v>275</v>
      </c>
    </row>
    <row r="51" spans="1:38" ht="15" customHeight="1" x14ac:dyDescent="0.25">
      <c r="A51" s="722"/>
      <c r="B51" s="693"/>
      <c r="C51" s="665"/>
      <c r="D51" s="727"/>
      <c r="E51" s="6" t="s">
        <v>93</v>
      </c>
      <c r="F51" s="308">
        <v>0</v>
      </c>
      <c r="G51" s="16">
        <v>0</v>
      </c>
      <c r="H51" s="16">
        <v>0</v>
      </c>
      <c r="I51" s="16">
        <v>0</v>
      </c>
      <c r="J51" s="16">
        <v>0</v>
      </c>
      <c r="K51" s="16">
        <v>0</v>
      </c>
      <c r="L51" s="16">
        <v>0</v>
      </c>
      <c r="M51" s="187">
        <f t="shared" si="6"/>
        <v>0</v>
      </c>
      <c r="N51" s="197"/>
      <c r="O51" s="174">
        <v>20</v>
      </c>
      <c r="P51" s="174">
        <v>8</v>
      </c>
      <c r="Q51" s="174">
        <v>6</v>
      </c>
      <c r="R51" s="174"/>
      <c r="S51" s="174">
        <v>3</v>
      </c>
      <c r="T51" s="174">
        <v>29</v>
      </c>
      <c r="U51" s="174">
        <v>7</v>
      </c>
      <c r="V51" s="187">
        <f t="shared" si="7"/>
        <v>73</v>
      </c>
      <c r="W51" s="13"/>
      <c r="X51" s="146">
        <f t="shared" si="8"/>
        <v>20</v>
      </c>
      <c r="Y51" s="158">
        <f t="shared" si="56"/>
        <v>0.1388888888888889</v>
      </c>
      <c r="Z51" s="47">
        <f t="shared" si="10"/>
        <v>8</v>
      </c>
      <c r="AA51" s="159">
        <f t="shared" si="57"/>
        <v>0.16666666666666666</v>
      </c>
      <c r="AB51" s="146">
        <f t="shared" si="0"/>
        <v>6</v>
      </c>
      <c r="AC51" s="158">
        <f t="shared" si="58"/>
        <v>5.0847457627118647E-2</v>
      </c>
      <c r="AD51" s="47">
        <f t="shared" si="1"/>
        <v>0</v>
      </c>
      <c r="AE51" s="159">
        <f t="shared" si="59"/>
        <v>0</v>
      </c>
      <c r="AF51" s="146">
        <f t="shared" si="2"/>
        <v>3</v>
      </c>
      <c r="AG51" s="158">
        <f t="shared" si="60"/>
        <v>0.125</v>
      </c>
      <c r="AH51" s="47">
        <f t="shared" si="3"/>
        <v>29</v>
      </c>
      <c r="AI51" s="159">
        <f t="shared" si="61"/>
        <v>0.14948453608247422</v>
      </c>
      <c r="AJ51" s="150">
        <f t="shared" si="4"/>
        <v>7</v>
      </c>
      <c r="AK51" s="160">
        <f t="shared" si="62"/>
        <v>0.17073170731707318</v>
      </c>
      <c r="AL51" s="47">
        <f t="shared" si="5"/>
        <v>73</v>
      </c>
    </row>
    <row r="52" spans="1:38" ht="15" customHeight="1" x14ac:dyDescent="0.25">
      <c r="A52" s="722"/>
      <c r="B52" s="693"/>
      <c r="C52" s="665"/>
      <c r="D52" s="727"/>
      <c r="E52" s="6" t="s">
        <v>92</v>
      </c>
      <c r="F52" s="309">
        <v>0</v>
      </c>
      <c r="G52" s="174">
        <v>0</v>
      </c>
      <c r="H52" s="174">
        <v>1</v>
      </c>
      <c r="I52" s="174">
        <v>0</v>
      </c>
      <c r="J52" s="174">
        <v>0</v>
      </c>
      <c r="K52" s="174">
        <v>0</v>
      </c>
      <c r="L52" s="174">
        <v>1</v>
      </c>
      <c r="M52" s="187">
        <f t="shared" si="6"/>
        <v>2</v>
      </c>
      <c r="N52" s="197"/>
      <c r="O52" s="174">
        <v>25</v>
      </c>
      <c r="P52" s="174">
        <v>14</v>
      </c>
      <c r="Q52" s="174">
        <v>17</v>
      </c>
      <c r="R52" s="174">
        <v>1</v>
      </c>
      <c r="S52" s="174">
        <v>4</v>
      </c>
      <c r="T52" s="174">
        <v>42</v>
      </c>
      <c r="U52" s="174">
        <v>6</v>
      </c>
      <c r="V52" s="187">
        <f t="shared" si="7"/>
        <v>109</v>
      </c>
      <c r="W52" s="13"/>
      <c r="X52" s="146">
        <f t="shared" si="8"/>
        <v>25</v>
      </c>
      <c r="Y52" s="158">
        <f t="shared" si="56"/>
        <v>0.1736111111111111</v>
      </c>
      <c r="Z52" s="47">
        <f t="shared" si="10"/>
        <v>14</v>
      </c>
      <c r="AA52" s="159">
        <f t="shared" si="57"/>
        <v>0.29166666666666669</v>
      </c>
      <c r="AB52" s="146">
        <f t="shared" si="0"/>
        <v>18</v>
      </c>
      <c r="AC52" s="158">
        <f t="shared" si="58"/>
        <v>0.15254237288135594</v>
      </c>
      <c r="AD52" s="47">
        <f t="shared" si="1"/>
        <v>1</v>
      </c>
      <c r="AE52" s="159">
        <f t="shared" si="59"/>
        <v>4.3478260869565216E-2</v>
      </c>
      <c r="AF52" s="146">
        <f t="shared" si="2"/>
        <v>4</v>
      </c>
      <c r="AG52" s="158">
        <f t="shared" si="60"/>
        <v>0.16666666666666666</v>
      </c>
      <c r="AH52" s="47">
        <f t="shared" si="3"/>
        <v>42</v>
      </c>
      <c r="AI52" s="159">
        <f t="shared" si="61"/>
        <v>0.21649484536082475</v>
      </c>
      <c r="AJ52" s="150">
        <f t="shared" si="4"/>
        <v>7</v>
      </c>
      <c r="AK52" s="160">
        <f t="shared" si="62"/>
        <v>0.17073170731707318</v>
      </c>
      <c r="AL52" s="47">
        <f t="shared" si="5"/>
        <v>111</v>
      </c>
    </row>
    <row r="53" spans="1:38" ht="15" customHeight="1" x14ac:dyDescent="0.25">
      <c r="A53" s="722"/>
      <c r="B53" s="693"/>
      <c r="C53" s="665"/>
      <c r="D53" s="727"/>
      <c r="E53" s="6" t="s">
        <v>90</v>
      </c>
      <c r="F53" s="309">
        <v>6</v>
      </c>
      <c r="G53" s="174">
        <v>0</v>
      </c>
      <c r="H53" s="174">
        <v>6</v>
      </c>
      <c r="I53" s="174">
        <v>2</v>
      </c>
      <c r="J53" s="174">
        <v>0</v>
      </c>
      <c r="K53" s="174">
        <v>0</v>
      </c>
      <c r="L53" s="174">
        <v>1</v>
      </c>
      <c r="M53" s="187">
        <f t="shared" si="6"/>
        <v>15</v>
      </c>
      <c r="N53" s="197"/>
      <c r="O53" s="174">
        <v>18</v>
      </c>
      <c r="P53" s="174">
        <v>6</v>
      </c>
      <c r="Q53" s="174">
        <v>33</v>
      </c>
      <c r="R53" s="174">
        <v>5</v>
      </c>
      <c r="S53" s="174">
        <v>3</v>
      </c>
      <c r="T53" s="174">
        <v>20</v>
      </c>
      <c r="U53" s="174">
        <v>9</v>
      </c>
      <c r="V53" s="187">
        <f t="shared" si="7"/>
        <v>94</v>
      </c>
      <c r="W53" s="13"/>
      <c r="X53" s="146">
        <f t="shared" si="8"/>
        <v>24</v>
      </c>
      <c r="Y53" s="158">
        <f t="shared" si="56"/>
        <v>0.16666666666666666</v>
      </c>
      <c r="Z53" s="47">
        <f t="shared" si="10"/>
        <v>6</v>
      </c>
      <c r="AA53" s="159">
        <f t="shared" si="57"/>
        <v>0.125</v>
      </c>
      <c r="AB53" s="146">
        <f t="shared" si="0"/>
        <v>39</v>
      </c>
      <c r="AC53" s="158">
        <f t="shared" si="58"/>
        <v>0.33050847457627119</v>
      </c>
      <c r="AD53" s="47">
        <f t="shared" si="1"/>
        <v>7</v>
      </c>
      <c r="AE53" s="159">
        <f t="shared" si="59"/>
        <v>0.30434782608695654</v>
      </c>
      <c r="AF53" s="146">
        <f t="shared" si="2"/>
        <v>3</v>
      </c>
      <c r="AG53" s="158">
        <f t="shared" si="60"/>
        <v>0.125</v>
      </c>
      <c r="AH53" s="47">
        <f t="shared" si="3"/>
        <v>20</v>
      </c>
      <c r="AI53" s="159">
        <f t="shared" si="61"/>
        <v>0.10309278350515463</v>
      </c>
      <c r="AJ53" s="150">
        <f t="shared" si="4"/>
        <v>10</v>
      </c>
      <c r="AK53" s="160">
        <f t="shared" si="62"/>
        <v>0.24390243902439024</v>
      </c>
      <c r="AL53" s="47">
        <f t="shared" si="5"/>
        <v>109</v>
      </c>
    </row>
    <row r="54" spans="1:38" ht="15" customHeight="1" x14ac:dyDescent="0.25">
      <c r="A54" s="722"/>
      <c r="B54" s="693"/>
      <c r="C54" s="665"/>
      <c r="D54" s="727"/>
      <c r="E54" s="6" t="s">
        <v>94</v>
      </c>
      <c r="F54" s="309">
        <v>1</v>
      </c>
      <c r="G54" s="16">
        <v>0</v>
      </c>
      <c r="H54" s="16">
        <v>0</v>
      </c>
      <c r="I54" s="16">
        <v>0</v>
      </c>
      <c r="J54" s="16">
        <v>0</v>
      </c>
      <c r="K54" s="16">
        <v>0</v>
      </c>
      <c r="L54" s="16">
        <v>0</v>
      </c>
      <c r="M54" s="187">
        <f t="shared" si="6"/>
        <v>1</v>
      </c>
      <c r="N54" s="197"/>
      <c r="O54" s="174">
        <v>5</v>
      </c>
      <c r="P54" s="174">
        <v>1</v>
      </c>
      <c r="Q54" s="174"/>
      <c r="R54" s="174"/>
      <c r="S54" s="174">
        <v>2</v>
      </c>
      <c r="T54" s="174">
        <v>13</v>
      </c>
      <c r="U54" s="174">
        <v>2</v>
      </c>
      <c r="V54" s="187">
        <f t="shared" si="7"/>
        <v>23</v>
      </c>
      <c r="W54" s="13"/>
      <c r="X54" s="146">
        <f t="shared" si="8"/>
        <v>6</v>
      </c>
      <c r="Y54" s="158">
        <f t="shared" si="56"/>
        <v>4.1666666666666664E-2</v>
      </c>
      <c r="Z54" s="47">
        <f t="shared" si="10"/>
        <v>1</v>
      </c>
      <c r="AA54" s="159">
        <f t="shared" si="57"/>
        <v>2.0833333333333332E-2</v>
      </c>
      <c r="AB54" s="146">
        <f t="shared" si="0"/>
        <v>0</v>
      </c>
      <c r="AC54" s="158">
        <f t="shared" si="58"/>
        <v>0</v>
      </c>
      <c r="AD54" s="47">
        <f t="shared" si="1"/>
        <v>0</v>
      </c>
      <c r="AE54" s="159">
        <f t="shared" si="59"/>
        <v>0</v>
      </c>
      <c r="AF54" s="146">
        <f t="shared" si="2"/>
        <v>2</v>
      </c>
      <c r="AG54" s="354">
        <f t="shared" si="60"/>
        <v>8.3333333333333329E-2</v>
      </c>
      <c r="AH54" s="47">
        <f t="shared" si="3"/>
        <v>13</v>
      </c>
      <c r="AI54" s="159">
        <f t="shared" si="61"/>
        <v>6.7010309278350513E-2</v>
      </c>
      <c r="AJ54" s="150">
        <f t="shared" si="4"/>
        <v>2</v>
      </c>
      <c r="AK54" s="160">
        <f t="shared" si="62"/>
        <v>4.878048780487805E-2</v>
      </c>
      <c r="AL54" s="47">
        <f t="shared" si="5"/>
        <v>24</v>
      </c>
    </row>
    <row r="55" spans="1:38" ht="15" customHeight="1" x14ac:dyDescent="0.25">
      <c r="A55" s="722"/>
      <c r="B55" s="693"/>
      <c r="C55" s="665"/>
      <c r="D55" s="723" t="s">
        <v>134</v>
      </c>
      <c r="E55" s="6" t="s">
        <v>91</v>
      </c>
      <c r="F55" s="309">
        <v>4</v>
      </c>
      <c r="G55" s="174">
        <v>1</v>
      </c>
      <c r="H55" s="174">
        <v>7</v>
      </c>
      <c r="I55" s="174">
        <v>1</v>
      </c>
      <c r="J55" s="174">
        <v>1</v>
      </c>
      <c r="K55" s="174">
        <v>0</v>
      </c>
      <c r="L55" s="174">
        <v>0</v>
      </c>
      <c r="M55" s="187">
        <f t="shared" si="6"/>
        <v>14</v>
      </c>
      <c r="N55" s="197"/>
      <c r="O55" s="28">
        <v>55</v>
      </c>
      <c r="P55" s="28">
        <v>22</v>
      </c>
      <c r="Q55" s="28">
        <v>47</v>
      </c>
      <c r="R55" s="28">
        <v>15</v>
      </c>
      <c r="S55" s="28">
        <v>7</v>
      </c>
      <c r="T55" s="28">
        <v>64</v>
      </c>
      <c r="U55" s="28">
        <v>14</v>
      </c>
      <c r="V55" s="187">
        <f t="shared" si="7"/>
        <v>224</v>
      </c>
      <c r="W55" s="13"/>
      <c r="X55" s="146">
        <f t="shared" si="8"/>
        <v>59</v>
      </c>
      <c r="Y55" s="158">
        <f t="shared" si="56"/>
        <v>0.40972222222222221</v>
      </c>
      <c r="Z55" s="47">
        <f t="shared" si="10"/>
        <v>23</v>
      </c>
      <c r="AA55" s="159">
        <f t="shared" si="57"/>
        <v>0.47916666666666669</v>
      </c>
      <c r="AB55" s="146">
        <f t="shared" si="0"/>
        <v>54</v>
      </c>
      <c r="AC55" s="158">
        <f t="shared" si="58"/>
        <v>0.4576271186440678</v>
      </c>
      <c r="AD55" s="47">
        <f t="shared" si="1"/>
        <v>16</v>
      </c>
      <c r="AE55" s="159">
        <f t="shared" si="59"/>
        <v>0.69565217391304346</v>
      </c>
      <c r="AF55" s="146">
        <f t="shared" si="2"/>
        <v>8</v>
      </c>
      <c r="AG55" s="158">
        <f t="shared" si="60"/>
        <v>0.33333333333333331</v>
      </c>
      <c r="AH55" s="47">
        <f t="shared" si="3"/>
        <v>64</v>
      </c>
      <c r="AI55" s="159">
        <f t="shared" si="61"/>
        <v>0.32989690721649484</v>
      </c>
      <c r="AJ55" s="150">
        <f t="shared" si="4"/>
        <v>14</v>
      </c>
      <c r="AK55" s="160">
        <f t="shared" si="62"/>
        <v>0.34146341463414637</v>
      </c>
      <c r="AL55" s="47">
        <f t="shared" si="5"/>
        <v>238</v>
      </c>
    </row>
    <row r="56" spans="1:38" ht="15" customHeight="1" x14ac:dyDescent="0.25">
      <c r="A56" s="722"/>
      <c r="B56" s="693"/>
      <c r="C56" s="665"/>
      <c r="D56" s="723"/>
      <c r="E56" s="6" t="s">
        <v>93</v>
      </c>
      <c r="F56" s="308">
        <v>1</v>
      </c>
      <c r="G56" s="16">
        <v>0</v>
      </c>
      <c r="H56" s="16">
        <v>0</v>
      </c>
      <c r="I56" s="16">
        <v>0</v>
      </c>
      <c r="J56" s="16">
        <v>0</v>
      </c>
      <c r="K56" s="16">
        <v>0</v>
      </c>
      <c r="L56" s="16">
        <v>0</v>
      </c>
      <c r="M56" s="187">
        <f t="shared" si="6"/>
        <v>1</v>
      </c>
      <c r="N56" s="197"/>
      <c r="O56" s="28">
        <v>17</v>
      </c>
      <c r="P56" s="28">
        <v>10</v>
      </c>
      <c r="Q56" s="28">
        <v>7</v>
      </c>
      <c r="R56" s="28">
        <v>0</v>
      </c>
      <c r="S56" s="28">
        <v>5</v>
      </c>
      <c r="T56" s="28">
        <v>24</v>
      </c>
      <c r="U56" s="28">
        <v>6</v>
      </c>
      <c r="V56" s="187">
        <f t="shared" si="7"/>
        <v>69</v>
      </c>
      <c r="W56" s="13"/>
      <c r="X56" s="146">
        <f t="shared" si="8"/>
        <v>18</v>
      </c>
      <c r="Y56" s="158">
        <f t="shared" si="56"/>
        <v>0.125</v>
      </c>
      <c r="Z56" s="47">
        <f t="shared" si="10"/>
        <v>10</v>
      </c>
      <c r="AA56" s="159">
        <f t="shared" si="57"/>
        <v>0.20833333333333334</v>
      </c>
      <c r="AB56" s="146">
        <f t="shared" si="0"/>
        <v>7</v>
      </c>
      <c r="AC56" s="158">
        <f t="shared" si="58"/>
        <v>5.9322033898305086E-2</v>
      </c>
      <c r="AD56" s="47">
        <f t="shared" si="1"/>
        <v>0</v>
      </c>
      <c r="AE56" s="159">
        <f t="shared" si="59"/>
        <v>0</v>
      </c>
      <c r="AF56" s="146">
        <f t="shared" si="2"/>
        <v>5</v>
      </c>
      <c r="AG56" s="158">
        <f t="shared" si="60"/>
        <v>0.20833333333333334</v>
      </c>
      <c r="AH56" s="47">
        <f t="shared" si="3"/>
        <v>24</v>
      </c>
      <c r="AI56" s="159">
        <f t="shared" si="61"/>
        <v>0.12371134020618557</v>
      </c>
      <c r="AJ56" s="150">
        <f t="shared" si="4"/>
        <v>6</v>
      </c>
      <c r="AK56" s="160">
        <f t="shared" si="62"/>
        <v>0.14634146341463414</v>
      </c>
      <c r="AL56" s="47">
        <f t="shared" si="5"/>
        <v>70</v>
      </c>
    </row>
    <row r="57" spans="1:38" ht="15" customHeight="1" x14ac:dyDescent="0.25">
      <c r="A57" s="722"/>
      <c r="B57" s="693"/>
      <c r="C57" s="665"/>
      <c r="D57" s="723"/>
      <c r="E57" s="6" t="s">
        <v>92</v>
      </c>
      <c r="F57" s="308">
        <v>1</v>
      </c>
      <c r="G57" s="16">
        <v>0</v>
      </c>
      <c r="H57" s="16">
        <v>0</v>
      </c>
      <c r="I57" s="16">
        <v>0</v>
      </c>
      <c r="J57" s="16">
        <v>0</v>
      </c>
      <c r="K57" s="16">
        <v>0</v>
      </c>
      <c r="L57" s="16">
        <v>1</v>
      </c>
      <c r="M57" s="187">
        <f t="shared" si="6"/>
        <v>2</v>
      </c>
      <c r="N57" s="197"/>
      <c r="O57" s="28">
        <v>40</v>
      </c>
      <c r="P57" s="28">
        <v>9</v>
      </c>
      <c r="Q57" s="28">
        <v>14</v>
      </c>
      <c r="R57" s="28">
        <v>1</v>
      </c>
      <c r="S57" s="28">
        <v>6</v>
      </c>
      <c r="T57" s="28">
        <v>55</v>
      </c>
      <c r="U57" s="28">
        <v>11</v>
      </c>
      <c r="V57" s="187">
        <f t="shared" si="7"/>
        <v>136</v>
      </c>
      <c r="W57" s="13"/>
      <c r="X57" s="146">
        <f t="shared" si="8"/>
        <v>41</v>
      </c>
      <c r="Y57" s="158">
        <f t="shared" si="56"/>
        <v>0.28472222222222221</v>
      </c>
      <c r="Z57" s="47">
        <f t="shared" si="10"/>
        <v>9</v>
      </c>
      <c r="AA57" s="159">
        <f t="shared" si="57"/>
        <v>0.1875</v>
      </c>
      <c r="AB57" s="146">
        <f t="shared" si="0"/>
        <v>14</v>
      </c>
      <c r="AC57" s="158">
        <f t="shared" si="58"/>
        <v>0.11864406779661017</v>
      </c>
      <c r="AD57" s="47">
        <f t="shared" si="1"/>
        <v>1</v>
      </c>
      <c r="AE57" s="159">
        <f t="shared" si="59"/>
        <v>4.3478260869565216E-2</v>
      </c>
      <c r="AF57" s="146">
        <f t="shared" si="2"/>
        <v>6</v>
      </c>
      <c r="AG57" s="158">
        <f t="shared" si="60"/>
        <v>0.25</v>
      </c>
      <c r="AH57" s="47">
        <f t="shared" si="3"/>
        <v>55</v>
      </c>
      <c r="AI57" s="159">
        <f t="shared" si="61"/>
        <v>0.28350515463917525</v>
      </c>
      <c r="AJ57" s="150">
        <f t="shared" si="4"/>
        <v>12</v>
      </c>
      <c r="AK57" s="160">
        <f t="shared" si="62"/>
        <v>0.29268292682926828</v>
      </c>
      <c r="AL57" s="47">
        <f t="shared" si="5"/>
        <v>138</v>
      </c>
    </row>
    <row r="58" spans="1:38" ht="15" customHeight="1" x14ac:dyDescent="0.25">
      <c r="A58" s="722"/>
      <c r="B58" s="693"/>
      <c r="C58" s="665"/>
      <c r="D58" s="723"/>
      <c r="E58" s="6" t="s">
        <v>90</v>
      </c>
      <c r="F58" s="308">
        <v>5</v>
      </c>
      <c r="G58" s="16">
        <v>0</v>
      </c>
      <c r="H58" s="16">
        <v>7</v>
      </c>
      <c r="I58" s="16">
        <v>2</v>
      </c>
      <c r="J58" s="16">
        <v>0</v>
      </c>
      <c r="K58" s="16">
        <v>1</v>
      </c>
      <c r="L58" s="16">
        <v>1</v>
      </c>
      <c r="M58" s="187">
        <f t="shared" si="6"/>
        <v>16</v>
      </c>
      <c r="N58" s="197"/>
      <c r="O58" s="28">
        <v>18</v>
      </c>
      <c r="P58" s="28">
        <v>5</v>
      </c>
      <c r="Q58" s="28">
        <v>35</v>
      </c>
      <c r="R58" s="28">
        <v>4</v>
      </c>
      <c r="S58" s="28">
        <v>4</v>
      </c>
      <c r="T58" s="28">
        <v>30</v>
      </c>
      <c r="U58" s="28">
        <v>6</v>
      </c>
      <c r="V58" s="187">
        <f t="shared" si="7"/>
        <v>102</v>
      </c>
      <c r="W58" s="13"/>
      <c r="X58" s="146">
        <f t="shared" si="8"/>
        <v>23</v>
      </c>
      <c r="Y58" s="158">
        <f t="shared" si="56"/>
        <v>0.15972222222222221</v>
      </c>
      <c r="Z58" s="47">
        <f t="shared" si="10"/>
        <v>5</v>
      </c>
      <c r="AA58" s="159">
        <f t="shared" si="57"/>
        <v>0.10416666666666667</v>
      </c>
      <c r="AB58" s="146">
        <f t="shared" si="0"/>
        <v>42</v>
      </c>
      <c r="AC58" s="158">
        <f t="shared" si="58"/>
        <v>0.3559322033898305</v>
      </c>
      <c r="AD58" s="47">
        <f t="shared" si="1"/>
        <v>6</v>
      </c>
      <c r="AE58" s="159">
        <f t="shared" si="59"/>
        <v>0.2608695652173913</v>
      </c>
      <c r="AF58" s="146">
        <f t="shared" si="2"/>
        <v>4</v>
      </c>
      <c r="AG58" s="158">
        <f t="shared" si="60"/>
        <v>0.16666666666666666</v>
      </c>
      <c r="AH58" s="47">
        <f t="shared" si="3"/>
        <v>31</v>
      </c>
      <c r="AI58" s="159">
        <f t="shared" si="61"/>
        <v>0.15979381443298968</v>
      </c>
      <c r="AJ58" s="150">
        <f t="shared" si="4"/>
        <v>7</v>
      </c>
      <c r="AK58" s="160">
        <f t="shared" si="62"/>
        <v>0.17073170731707318</v>
      </c>
      <c r="AL58" s="47">
        <f t="shared" si="5"/>
        <v>118</v>
      </c>
    </row>
    <row r="59" spans="1:38" ht="15" customHeight="1" x14ac:dyDescent="0.25">
      <c r="A59" s="722"/>
      <c r="B59" s="693"/>
      <c r="C59" s="665"/>
      <c r="D59" s="723"/>
      <c r="E59" s="6" t="s">
        <v>94</v>
      </c>
      <c r="F59" s="308">
        <v>0</v>
      </c>
      <c r="G59" s="16">
        <v>0</v>
      </c>
      <c r="H59" s="16">
        <v>0</v>
      </c>
      <c r="I59" s="16">
        <v>0</v>
      </c>
      <c r="J59" s="16">
        <v>0</v>
      </c>
      <c r="K59" s="16">
        <v>0</v>
      </c>
      <c r="L59" s="16">
        <v>0</v>
      </c>
      <c r="M59" s="187">
        <f t="shared" si="6"/>
        <v>0</v>
      </c>
      <c r="N59" s="197"/>
      <c r="O59" s="28">
        <v>3</v>
      </c>
      <c r="P59" s="28">
        <v>1</v>
      </c>
      <c r="Q59" s="28">
        <v>1</v>
      </c>
      <c r="R59" s="28">
        <v>0</v>
      </c>
      <c r="S59" s="28">
        <v>1</v>
      </c>
      <c r="T59" s="28">
        <v>20</v>
      </c>
      <c r="U59" s="28">
        <v>2</v>
      </c>
      <c r="V59" s="187">
        <f t="shared" si="7"/>
        <v>28</v>
      </c>
      <c r="W59" s="13"/>
      <c r="X59" s="146">
        <f t="shared" si="8"/>
        <v>3</v>
      </c>
      <c r="Y59" s="158">
        <f t="shared" si="56"/>
        <v>2.0833333333333332E-2</v>
      </c>
      <c r="Z59" s="47">
        <f t="shared" si="10"/>
        <v>1</v>
      </c>
      <c r="AA59" s="159">
        <f t="shared" si="57"/>
        <v>2.0833333333333332E-2</v>
      </c>
      <c r="AB59" s="146">
        <f t="shared" si="0"/>
        <v>1</v>
      </c>
      <c r="AC59" s="158">
        <f t="shared" si="58"/>
        <v>8.4745762711864406E-3</v>
      </c>
      <c r="AD59" s="47">
        <f t="shared" si="1"/>
        <v>0</v>
      </c>
      <c r="AE59" s="159">
        <f t="shared" si="59"/>
        <v>0</v>
      </c>
      <c r="AF59" s="146">
        <f t="shared" si="2"/>
        <v>1</v>
      </c>
      <c r="AG59" s="158">
        <f t="shared" si="60"/>
        <v>4.1666666666666664E-2</v>
      </c>
      <c r="AH59" s="47">
        <f t="shared" si="3"/>
        <v>20</v>
      </c>
      <c r="AI59" s="350">
        <f t="shared" si="61"/>
        <v>0.10309278350515463</v>
      </c>
      <c r="AJ59" s="150">
        <f t="shared" si="4"/>
        <v>2</v>
      </c>
      <c r="AK59" s="160">
        <f t="shared" si="62"/>
        <v>4.878048780487805E-2</v>
      </c>
      <c r="AL59" s="47">
        <f t="shared" si="5"/>
        <v>28</v>
      </c>
    </row>
    <row r="60" spans="1:38" ht="15" customHeight="1" x14ac:dyDescent="0.25">
      <c r="A60" s="722"/>
      <c r="B60" s="693"/>
      <c r="C60" s="665"/>
      <c r="D60" s="723" t="s">
        <v>135</v>
      </c>
      <c r="E60" s="6" t="s">
        <v>91</v>
      </c>
      <c r="F60" s="309">
        <v>4</v>
      </c>
      <c r="G60" s="174">
        <v>0</v>
      </c>
      <c r="H60" s="174">
        <v>5</v>
      </c>
      <c r="I60" s="174">
        <v>1</v>
      </c>
      <c r="J60" s="174">
        <v>1</v>
      </c>
      <c r="K60" s="174">
        <v>0</v>
      </c>
      <c r="L60" s="174">
        <v>0</v>
      </c>
      <c r="M60" s="187">
        <f t="shared" si="6"/>
        <v>11</v>
      </c>
      <c r="N60" s="197"/>
      <c r="O60" s="28">
        <v>72</v>
      </c>
      <c r="P60" s="28">
        <v>20</v>
      </c>
      <c r="Q60" s="28">
        <v>48</v>
      </c>
      <c r="R60" s="28">
        <v>16</v>
      </c>
      <c r="S60" s="28">
        <v>6</v>
      </c>
      <c r="T60" s="28">
        <v>105</v>
      </c>
      <c r="U60" s="28">
        <v>22</v>
      </c>
      <c r="V60" s="187">
        <f t="shared" si="7"/>
        <v>289</v>
      </c>
      <c r="W60" s="13"/>
      <c r="X60" s="146">
        <f t="shared" si="8"/>
        <v>76</v>
      </c>
      <c r="Y60" s="158">
        <f t="shared" si="56"/>
        <v>0.52777777777777779</v>
      </c>
      <c r="Z60" s="47">
        <f t="shared" si="10"/>
        <v>20</v>
      </c>
      <c r="AA60" s="159">
        <f t="shared" si="57"/>
        <v>0.41666666666666669</v>
      </c>
      <c r="AB60" s="146">
        <f t="shared" si="0"/>
        <v>53</v>
      </c>
      <c r="AC60" s="158">
        <f t="shared" si="58"/>
        <v>0.44915254237288138</v>
      </c>
      <c r="AD60" s="47">
        <f t="shared" si="1"/>
        <v>17</v>
      </c>
      <c r="AE60" s="159">
        <f t="shared" si="59"/>
        <v>0.73913043478260865</v>
      </c>
      <c r="AF60" s="146">
        <f t="shared" si="2"/>
        <v>7</v>
      </c>
      <c r="AG60" s="158">
        <f t="shared" si="60"/>
        <v>0.29166666666666669</v>
      </c>
      <c r="AH60" s="47">
        <f t="shared" si="3"/>
        <v>105</v>
      </c>
      <c r="AI60" s="159">
        <f t="shared" si="61"/>
        <v>0.54123711340206182</v>
      </c>
      <c r="AJ60" s="150">
        <f t="shared" si="4"/>
        <v>22</v>
      </c>
      <c r="AK60" s="160">
        <f t="shared" si="62"/>
        <v>0.53658536585365857</v>
      </c>
      <c r="AL60" s="47">
        <f t="shared" si="5"/>
        <v>300</v>
      </c>
    </row>
    <row r="61" spans="1:38" ht="15" customHeight="1" x14ac:dyDescent="0.25">
      <c r="A61" s="722"/>
      <c r="B61" s="693"/>
      <c r="C61" s="665"/>
      <c r="D61" s="723"/>
      <c r="E61" s="6" t="s">
        <v>93</v>
      </c>
      <c r="F61" s="308">
        <v>0</v>
      </c>
      <c r="G61" s="16">
        <v>0</v>
      </c>
      <c r="H61" s="16">
        <v>0</v>
      </c>
      <c r="I61" s="16">
        <v>0</v>
      </c>
      <c r="J61" s="16">
        <v>0</v>
      </c>
      <c r="K61" s="16">
        <v>0</v>
      </c>
      <c r="L61" s="16">
        <v>0</v>
      </c>
      <c r="M61" s="187">
        <f t="shared" si="6"/>
        <v>0</v>
      </c>
      <c r="N61" s="197"/>
      <c r="O61" s="28">
        <v>18</v>
      </c>
      <c r="P61" s="28">
        <v>5</v>
      </c>
      <c r="Q61" s="28">
        <v>5</v>
      </c>
      <c r="R61" s="28">
        <v>0</v>
      </c>
      <c r="S61" s="28">
        <v>6</v>
      </c>
      <c r="T61" s="28">
        <v>11</v>
      </c>
      <c r="U61" s="28">
        <v>4</v>
      </c>
      <c r="V61" s="187">
        <f t="shared" si="7"/>
        <v>49</v>
      </c>
      <c r="W61" s="13"/>
      <c r="X61" s="146">
        <f t="shared" si="8"/>
        <v>18</v>
      </c>
      <c r="Y61" s="158">
        <f t="shared" si="56"/>
        <v>0.125</v>
      </c>
      <c r="Z61" s="47">
        <f t="shared" si="10"/>
        <v>5</v>
      </c>
      <c r="AA61" s="159">
        <f t="shared" si="57"/>
        <v>0.10416666666666667</v>
      </c>
      <c r="AB61" s="146">
        <f t="shared" si="0"/>
        <v>5</v>
      </c>
      <c r="AC61" s="158">
        <f t="shared" si="58"/>
        <v>4.2372881355932202E-2</v>
      </c>
      <c r="AD61" s="47">
        <f t="shared" si="1"/>
        <v>0</v>
      </c>
      <c r="AE61" s="159">
        <f t="shared" si="59"/>
        <v>0</v>
      </c>
      <c r="AF61" s="146">
        <f t="shared" si="2"/>
        <v>6</v>
      </c>
      <c r="AG61" s="158">
        <f t="shared" si="60"/>
        <v>0.25</v>
      </c>
      <c r="AH61" s="47">
        <f t="shared" si="3"/>
        <v>11</v>
      </c>
      <c r="AI61" s="159">
        <f t="shared" si="61"/>
        <v>5.6701030927835051E-2</v>
      </c>
      <c r="AJ61" s="150">
        <f t="shared" si="4"/>
        <v>4</v>
      </c>
      <c r="AK61" s="160">
        <f t="shared" si="62"/>
        <v>9.7560975609756101E-2</v>
      </c>
      <c r="AL61" s="47">
        <f t="shared" si="5"/>
        <v>49</v>
      </c>
    </row>
    <row r="62" spans="1:38" ht="15" customHeight="1" x14ac:dyDescent="0.25">
      <c r="A62" s="722"/>
      <c r="B62" s="693"/>
      <c r="C62" s="665"/>
      <c r="D62" s="723"/>
      <c r="E62" s="6" t="s">
        <v>92</v>
      </c>
      <c r="F62" s="309">
        <v>1</v>
      </c>
      <c r="G62" s="174">
        <v>0</v>
      </c>
      <c r="H62" s="174">
        <v>0</v>
      </c>
      <c r="I62" s="174">
        <v>0</v>
      </c>
      <c r="J62" s="174">
        <v>0</v>
      </c>
      <c r="K62" s="174">
        <v>0</v>
      </c>
      <c r="L62" s="174">
        <v>0</v>
      </c>
      <c r="M62" s="187">
        <f t="shared" si="6"/>
        <v>1</v>
      </c>
      <c r="N62" s="197"/>
      <c r="O62" s="28">
        <v>19</v>
      </c>
      <c r="P62" s="28">
        <v>11</v>
      </c>
      <c r="Q62" s="28">
        <v>18</v>
      </c>
      <c r="R62" s="28">
        <v>0</v>
      </c>
      <c r="S62" s="28">
        <v>5</v>
      </c>
      <c r="T62" s="28">
        <v>34</v>
      </c>
      <c r="U62" s="28">
        <v>5</v>
      </c>
      <c r="V62" s="187">
        <f t="shared" si="7"/>
        <v>92</v>
      </c>
      <c r="W62" s="13"/>
      <c r="X62" s="146">
        <f t="shared" si="8"/>
        <v>20</v>
      </c>
      <c r="Y62" s="158">
        <f t="shared" si="56"/>
        <v>0.1388888888888889</v>
      </c>
      <c r="Z62" s="47">
        <f t="shared" si="10"/>
        <v>11</v>
      </c>
      <c r="AA62" s="159">
        <f t="shared" si="57"/>
        <v>0.22916666666666666</v>
      </c>
      <c r="AB62" s="146">
        <f t="shared" si="0"/>
        <v>18</v>
      </c>
      <c r="AC62" s="158">
        <f t="shared" si="58"/>
        <v>0.15254237288135594</v>
      </c>
      <c r="AD62" s="47">
        <f t="shared" si="1"/>
        <v>0</v>
      </c>
      <c r="AE62" s="159">
        <f t="shared" si="59"/>
        <v>0</v>
      </c>
      <c r="AF62" s="146">
        <f t="shared" si="2"/>
        <v>5</v>
      </c>
      <c r="AG62" s="158">
        <f t="shared" si="60"/>
        <v>0.20833333333333334</v>
      </c>
      <c r="AH62" s="47">
        <f t="shared" si="3"/>
        <v>34</v>
      </c>
      <c r="AI62" s="159">
        <f t="shared" si="61"/>
        <v>0.17525773195876287</v>
      </c>
      <c r="AJ62" s="150">
        <f t="shared" si="4"/>
        <v>5</v>
      </c>
      <c r="AK62" s="160">
        <f t="shared" si="62"/>
        <v>0.12195121951219512</v>
      </c>
      <c r="AL62" s="47">
        <f t="shared" si="5"/>
        <v>93</v>
      </c>
    </row>
    <row r="63" spans="1:38" ht="15" customHeight="1" x14ac:dyDescent="0.25">
      <c r="A63" s="722"/>
      <c r="B63" s="693"/>
      <c r="C63" s="665"/>
      <c r="D63" s="723"/>
      <c r="E63" s="6" t="s">
        <v>90</v>
      </c>
      <c r="F63" s="309">
        <v>6</v>
      </c>
      <c r="G63" s="174">
        <v>1</v>
      </c>
      <c r="H63" s="174">
        <v>9</v>
      </c>
      <c r="I63" s="174">
        <v>2</v>
      </c>
      <c r="J63" s="174">
        <v>0</v>
      </c>
      <c r="K63" s="174">
        <v>1</v>
      </c>
      <c r="L63" s="174">
        <v>1</v>
      </c>
      <c r="M63" s="187">
        <f t="shared" si="6"/>
        <v>20</v>
      </c>
      <c r="N63" s="197"/>
      <c r="O63" s="28">
        <v>21</v>
      </c>
      <c r="P63" s="28">
        <v>8</v>
      </c>
      <c r="Q63" s="28">
        <v>30</v>
      </c>
      <c r="R63" s="28">
        <v>4</v>
      </c>
      <c r="S63" s="28">
        <v>5</v>
      </c>
      <c r="T63" s="28">
        <v>35</v>
      </c>
      <c r="U63" s="28">
        <v>8</v>
      </c>
      <c r="V63" s="187">
        <f t="shared" si="7"/>
        <v>111</v>
      </c>
      <c r="W63" s="13"/>
      <c r="X63" s="146">
        <f t="shared" si="8"/>
        <v>27</v>
      </c>
      <c r="Y63" s="158">
        <f t="shared" si="56"/>
        <v>0.1875</v>
      </c>
      <c r="Z63" s="47">
        <f t="shared" si="10"/>
        <v>9</v>
      </c>
      <c r="AA63" s="159">
        <f t="shared" si="57"/>
        <v>0.1875</v>
      </c>
      <c r="AB63" s="146">
        <f t="shared" si="0"/>
        <v>39</v>
      </c>
      <c r="AC63" s="158">
        <f t="shared" si="58"/>
        <v>0.33050847457627119</v>
      </c>
      <c r="AD63" s="47">
        <f t="shared" si="1"/>
        <v>6</v>
      </c>
      <c r="AE63" s="159">
        <f t="shared" si="59"/>
        <v>0.2608695652173913</v>
      </c>
      <c r="AF63" s="146">
        <f t="shared" si="2"/>
        <v>5</v>
      </c>
      <c r="AG63" s="158">
        <f t="shared" si="60"/>
        <v>0.20833333333333334</v>
      </c>
      <c r="AH63" s="47">
        <f t="shared" si="3"/>
        <v>36</v>
      </c>
      <c r="AI63" s="159">
        <f t="shared" si="61"/>
        <v>0.18556701030927836</v>
      </c>
      <c r="AJ63" s="150">
        <f t="shared" si="4"/>
        <v>9</v>
      </c>
      <c r="AK63" s="160">
        <f t="shared" si="62"/>
        <v>0.21951219512195122</v>
      </c>
      <c r="AL63" s="47">
        <f t="shared" si="5"/>
        <v>131</v>
      </c>
    </row>
    <row r="64" spans="1:38" ht="15.75" customHeight="1" x14ac:dyDescent="0.25">
      <c r="A64" s="722"/>
      <c r="B64" s="693"/>
      <c r="C64" s="665"/>
      <c r="D64" s="723"/>
      <c r="E64" s="6" t="s">
        <v>94</v>
      </c>
      <c r="F64" s="308">
        <v>0</v>
      </c>
      <c r="G64" s="16">
        <v>0</v>
      </c>
      <c r="H64" s="16">
        <v>0</v>
      </c>
      <c r="I64" s="16">
        <v>0</v>
      </c>
      <c r="J64" s="16">
        <v>0</v>
      </c>
      <c r="K64" s="16">
        <v>0</v>
      </c>
      <c r="L64" s="16">
        <v>1</v>
      </c>
      <c r="M64" s="187">
        <f t="shared" si="6"/>
        <v>1</v>
      </c>
      <c r="N64" s="197"/>
      <c r="O64" s="28">
        <v>3</v>
      </c>
      <c r="P64" s="28">
        <v>3</v>
      </c>
      <c r="Q64" s="28">
        <v>3</v>
      </c>
      <c r="R64" s="28">
        <v>0</v>
      </c>
      <c r="S64" s="28">
        <v>1</v>
      </c>
      <c r="T64" s="28">
        <v>8</v>
      </c>
      <c r="U64" s="28">
        <v>0</v>
      </c>
      <c r="V64" s="187">
        <f t="shared" si="7"/>
        <v>18</v>
      </c>
      <c r="W64" s="13"/>
      <c r="X64" s="146">
        <f t="shared" si="8"/>
        <v>3</v>
      </c>
      <c r="Y64" s="158">
        <f t="shared" si="56"/>
        <v>2.0833333333333332E-2</v>
      </c>
      <c r="Z64" s="47">
        <f t="shared" si="10"/>
        <v>3</v>
      </c>
      <c r="AA64" s="355">
        <f t="shared" si="57"/>
        <v>6.25E-2</v>
      </c>
      <c r="AB64" s="146">
        <f t="shared" si="0"/>
        <v>3</v>
      </c>
      <c r="AC64" s="158">
        <f t="shared" si="58"/>
        <v>2.5423728813559324E-2</v>
      </c>
      <c r="AD64" s="47">
        <f t="shared" si="1"/>
        <v>0</v>
      </c>
      <c r="AE64" s="159">
        <f t="shared" si="59"/>
        <v>0</v>
      </c>
      <c r="AF64" s="146">
        <f t="shared" si="2"/>
        <v>1</v>
      </c>
      <c r="AG64" s="158">
        <f t="shared" si="60"/>
        <v>4.1666666666666664E-2</v>
      </c>
      <c r="AH64" s="47">
        <f t="shared" si="3"/>
        <v>8</v>
      </c>
      <c r="AI64" s="159">
        <f t="shared" si="61"/>
        <v>4.1237113402061855E-2</v>
      </c>
      <c r="AJ64" s="150">
        <f t="shared" si="4"/>
        <v>1</v>
      </c>
      <c r="AK64" s="160">
        <f t="shared" si="62"/>
        <v>2.4390243902439025E-2</v>
      </c>
      <c r="AL64" s="47">
        <f t="shared" si="5"/>
        <v>19</v>
      </c>
    </row>
    <row r="65" spans="1:38" ht="15" customHeight="1" x14ac:dyDescent="0.25">
      <c r="A65" s="722"/>
      <c r="B65" s="693"/>
      <c r="C65" s="665"/>
      <c r="D65" s="723" t="s">
        <v>136</v>
      </c>
      <c r="E65" s="6" t="s">
        <v>91</v>
      </c>
      <c r="F65" s="308">
        <v>4</v>
      </c>
      <c r="G65" s="16">
        <v>0</v>
      </c>
      <c r="H65" s="16">
        <v>6</v>
      </c>
      <c r="I65" s="16">
        <v>1</v>
      </c>
      <c r="J65" s="16">
        <v>1</v>
      </c>
      <c r="K65" s="16">
        <v>0</v>
      </c>
      <c r="L65" s="16">
        <v>0</v>
      </c>
      <c r="M65" s="187">
        <f t="shared" si="6"/>
        <v>12</v>
      </c>
      <c r="N65" s="197"/>
      <c r="O65" s="28">
        <v>75</v>
      </c>
      <c r="P65" s="28">
        <v>23</v>
      </c>
      <c r="Q65" s="28">
        <v>52</v>
      </c>
      <c r="R65" s="28">
        <v>14</v>
      </c>
      <c r="S65" s="28">
        <v>9</v>
      </c>
      <c r="T65" s="28">
        <v>87</v>
      </c>
      <c r="U65" s="28">
        <v>17</v>
      </c>
      <c r="V65" s="187">
        <f t="shared" si="7"/>
        <v>277</v>
      </c>
      <c r="W65" s="13"/>
      <c r="X65" s="146">
        <f t="shared" si="8"/>
        <v>79</v>
      </c>
      <c r="Y65" s="158">
        <f t="shared" si="56"/>
        <v>0.54861111111111116</v>
      </c>
      <c r="Z65" s="47">
        <f t="shared" si="10"/>
        <v>23</v>
      </c>
      <c r="AA65" s="159">
        <f t="shared" si="57"/>
        <v>0.47916666666666669</v>
      </c>
      <c r="AB65" s="146">
        <f t="shared" si="0"/>
        <v>58</v>
      </c>
      <c r="AC65" s="158">
        <f t="shared" si="58"/>
        <v>0.49152542372881358</v>
      </c>
      <c r="AD65" s="47">
        <f t="shared" si="1"/>
        <v>15</v>
      </c>
      <c r="AE65" s="159">
        <f t="shared" si="59"/>
        <v>0.65217391304347827</v>
      </c>
      <c r="AF65" s="146">
        <f t="shared" si="2"/>
        <v>10</v>
      </c>
      <c r="AG65" s="158">
        <f t="shared" si="60"/>
        <v>0.41666666666666669</v>
      </c>
      <c r="AH65" s="47">
        <f t="shared" si="3"/>
        <v>87</v>
      </c>
      <c r="AI65" s="159">
        <f t="shared" si="61"/>
        <v>0.4484536082474227</v>
      </c>
      <c r="AJ65" s="150">
        <f t="shared" si="4"/>
        <v>17</v>
      </c>
      <c r="AK65" s="160">
        <f t="shared" si="62"/>
        <v>0.41463414634146339</v>
      </c>
      <c r="AL65" s="47">
        <f t="shared" si="5"/>
        <v>289</v>
      </c>
    </row>
    <row r="66" spans="1:38" ht="15" customHeight="1" x14ac:dyDescent="0.25">
      <c r="A66" s="722"/>
      <c r="B66" s="693"/>
      <c r="C66" s="665"/>
      <c r="D66" s="723"/>
      <c r="E66" s="6" t="s">
        <v>93</v>
      </c>
      <c r="F66" s="308">
        <v>1</v>
      </c>
      <c r="G66" s="16">
        <v>0</v>
      </c>
      <c r="H66" s="16">
        <v>0</v>
      </c>
      <c r="I66" s="16">
        <v>0</v>
      </c>
      <c r="J66" s="16">
        <v>0</v>
      </c>
      <c r="K66" s="16">
        <v>0</v>
      </c>
      <c r="L66" s="16">
        <v>0</v>
      </c>
      <c r="M66" s="187">
        <f t="shared" si="6"/>
        <v>1</v>
      </c>
      <c r="N66" s="197"/>
      <c r="O66" s="28">
        <v>12</v>
      </c>
      <c r="P66" s="28">
        <v>3</v>
      </c>
      <c r="Q66" s="28">
        <v>6</v>
      </c>
      <c r="R66" s="28">
        <v>1</v>
      </c>
      <c r="S66" s="28">
        <v>2</v>
      </c>
      <c r="T66" s="28">
        <v>18</v>
      </c>
      <c r="U66" s="28">
        <v>4</v>
      </c>
      <c r="V66" s="187">
        <f t="shared" si="7"/>
        <v>46</v>
      </c>
      <c r="W66" s="13"/>
      <c r="X66" s="146">
        <f t="shared" si="8"/>
        <v>13</v>
      </c>
      <c r="Y66" s="158">
        <f t="shared" si="56"/>
        <v>9.0277777777777776E-2</v>
      </c>
      <c r="Z66" s="47">
        <f t="shared" si="10"/>
        <v>3</v>
      </c>
      <c r="AA66" s="159">
        <f t="shared" si="57"/>
        <v>6.25E-2</v>
      </c>
      <c r="AB66" s="146">
        <f t="shared" si="0"/>
        <v>6</v>
      </c>
      <c r="AC66" s="158">
        <f t="shared" si="58"/>
        <v>5.0847457627118647E-2</v>
      </c>
      <c r="AD66" s="47">
        <f t="shared" si="1"/>
        <v>1</v>
      </c>
      <c r="AE66" s="159">
        <f t="shared" si="59"/>
        <v>4.3478260869565216E-2</v>
      </c>
      <c r="AF66" s="146">
        <f t="shared" si="2"/>
        <v>2</v>
      </c>
      <c r="AG66" s="158">
        <f t="shared" si="60"/>
        <v>8.3333333333333329E-2</v>
      </c>
      <c r="AH66" s="47">
        <f t="shared" si="3"/>
        <v>18</v>
      </c>
      <c r="AI66" s="159">
        <f t="shared" si="61"/>
        <v>9.2783505154639179E-2</v>
      </c>
      <c r="AJ66" s="150">
        <f t="shared" si="4"/>
        <v>4</v>
      </c>
      <c r="AK66" s="160">
        <f t="shared" si="62"/>
        <v>9.7560975609756101E-2</v>
      </c>
      <c r="AL66" s="47">
        <f t="shared" si="5"/>
        <v>47</v>
      </c>
    </row>
    <row r="67" spans="1:38" ht="15" customHeight="1" x14ac:dyDescent="0.25">
      <c r="A67" s="722"/>
      <c r="B67" s="693"/>
      <c r="C67" s="665"/>
      <c r="D67" s="723"/>
      <c r="E67" s="6" t="s">
        <v>92</v>
      </c>
      <c r="F67" s="308">
        <v>0</v>
      </c>
      <c r="G67" s="16">
        <v>0</v>
      </c>
      <c r="H67" s="16">
        <v>0</v>
      </c>
      <c r="I67" s="16">
        <v>0</v>
      </c>
      <c r="J67" s="16">
        <v>0</v>
      </c>
      <c r="K67" s="16">
        <v>0</v>
      </c>
      <c r="L67" s="16">
        <v>0</v>
      </c>
      <c r="M67" s="187">
        <f t="shared" si="6"/>
        <v>0</v>
      </c>
      <c r="N67" s="197"/>
      <c r="O67" s="28">
        <v>25</v>
      </c>
      <c r="P67" s="28">
        <v>13</v>
      </c>
      <c r="Q67" s="28">
        <v>10</v>
      </c>
      <c r="R67" s="28">
        <v>1</v>
      </c>
      <c r="S67" s="28">
        <v>8</v>
      </c>
      <c r="T67" s="28">
        <v>46</v>
      </c>
      <c r="U67" s="28">
        <v>10</v>
      </c>
      <c r="V67" s="187">
        <f t="shared" si="7"/>
        <v>113</v>
      </c>
      <c r="W67" s="13"/>
      <c r="X67" s="146">
        <f t="shared" si="8"/>
        <v>25</v>
      </c>
      <c r="Y67" s="158">
        <f t="shared" si="56"/>
        <v>0.1736111111111111</v>
      </c>
      <c r="Z67" s="47">
        <f t="shared" si="10"/>
        <v>13</v>
      </c>
      <c r="AA67" s="159">
        <f t="shared" si="57"/>
        <v>0.27083333333333331</v>
      </c>
      <c r="AB67" s="146">
        <f t="shared" ref="AB67:AB130" si="63">+H67+Q67</f>
        <v>10</v>
      </c>
      <c r="AC67" s="158">
        <f t="shared" si="58"/>
        <v>8.4745762711864403E-2</v>
      </c>
      <c r="AD67" s="47">
        <f t="shared" ref="AD67:AD130" si="64">+I67+R67</f>
        <v>1</v>
      </c>
      <c r="AE67" s="159">
        <f t="shared" si="59"/>
        <v>4.3478260869565216E-2</v>
      </c>
      <c r="AF67" s="146">
        <f t="shared" ref="AF67:AF130" si="65">+J67+S67</f>
        <v>8</v>
      </c>
      <c r="AG67" s="158">
        <f t="shared" si="60"/>
        <v>0.33333333333333331</v>
      </c>
      <c r="AH67" s="47">
        <f t="shared" ref="AH67:AH130" si="66">+K67+T67</f>
        <v>46</v>
      </c>
      <c r="AI67" s="159">
        <f t="shared" si="61"/>
        <v>0.23711340206185566</v>
      </c>
      <c r="AJ67" s="150">
        <f t="shared" ref="AJ67:AJ130" si="67">+L67+U67</f>
        <v>10</v>
      </c>
      <c r="AK67" s="160">
        <f t="shared" si="62"/>
        <v>0.24390243902439024</v>
      </c>
      <c r="AL67" s="47">
        <f t="shared" ref="AL67:AL130" si="68">SUM(X67,Z67,AB67,AD67,AF67,AH67,AM67,AJ67)</f>
        <v>113</v>
      </c>
    </row>
    <row r="68" spans="1:38" ht="15" customHeight="1" x14ac:dyDescent="0.25">
      <c r="A68" s="722"/>
      <c r="B68" s="693"/>
      <c r="C68" s="665"/>
      <c r="D68" s="723"/>
      <c r="E68" s="6" t="s">
        <v>90</v>
      </c>
      <c r="F68" s="308">
        <v>6</v>
      </c>
      <c r="G68" s="16">
        <v>1</v>
      </c>
      <c r="H68" s="16">
        <v>8</v>
      </c>
      <c r="I68" s="16">
        <v>2</v>
      </c>
      <c r="J68" s="16">
        <v>0</v>
      </c>
      <c r="K68" s="16">
        <v>1</v>
      </c>
      <c r="L68" s="16">
        <v>1</v>
      </c>
      <c r="M68" s="187">
        <f t="shared" ref="M68:M131" si="69">+SUM(F68:L68)</f>
        <v>19</v>
      </c>
      <c r="N68" s="197"/>
      <c r="O68" s="28">
        <v>19</v>
      </c>
      <c r="P68" s="28">
        <v>7</v>
      </c>
      <c r="Q68" s="28">
        <v>35</v>
      </c>
      <c r="R68" s="28">
        <v>4</v>
      </c>
      <c r="S68" s="28">
        <v>3</v>
      </c>
      <c r="T68" s="28">
        <v>31</v>
      </c>
      <c r="U68" s="28">
        <v>7</v>
      </c>
      <c r="V68" s="187">
        <f t="shared" ref="V68:V131" si="70">+SUM(O68:U68)</f>
        <v>106</v>
      </c>
      <c r="W68" s="13"/>
      <c r="X68" s="146">
        <f t="shared" ref="X68:X131" si="71">+F68+O68</f>
        <v>25</v>
      </c>
      <c r="Y68" s="158">
        <f t="shared" si="56"/>
        <v>0.1736111111111111</v>
      </c>
      <c r="Z68" s="47">
        <f t="shared" ref="Z68:Z131" si="72">+G68+P68</f>
        <v>8</v>
      </c>
      <c r="AA68" s="159">
        <f t="shared" si="57"/>
        <v>0.16666666666666666</v>
      </c>
      <c r="AB68" s="146">
        <f t="shared" si="63"/>
        <v>43</v>
      </c>
      <c r="AC68" s="158">
        <f t="shared" si="58"/>
        <v>0.36440677966101692</v>
      </c>
      <c r="AD68" s="47">
        <f t="shared" si="64"/>
        <v>6</v>
      </c>
      <c r="AE68" s="159">
        <f t="shared" si="59"/>
        <v>0.2608695652173913</v>
      </c>
      <c r="AF68" s="146">
        <f t="shared" si="65"/>
        <v>3</v>
      </c>
      <c r="AG68" s="158">
        <f t="shared" si="60"/>
        <v>0.125</v>
      </c>
      <c r="AH68" s="47">
        <f t="shared" si="66"/>
        <v>32</v>
      </c>
      <c r="AI68" s="159">
        <f t="shared" si="61"/>
        <v>0.16494845360824742</v>
      </c>
      <c r="AJ68" s="150">
        <f t="shared" si="67"/>
        <v>8</v>
      </c>
      <c r="AK68" s="160">
        <f t="shared" si="62"/>
        <v>0.1951219512195122</v>
      </c>
      <c r="AL68" s="47">
        <f t="shared" si="68"/>
        <v>125</v>
      </c>
    </row>
    <row r="69" spans="1:38" ht="15" customHeight="1" thickBot="1" x14ac:dyDescent="0.3">
      <c r="A69" s="722"/>
      <c r="B69" s="693"/>
      <c r="C69" s="665"/>
      <c r="D69" s="730"/>
      <c r="E69" s="313" t="s">
        <v>94</v>
      </c>
      <c r="F69" s="314">
        <v>0</v>
      </c>
      <c r="G69" s="315">
        <v>0</v>
      </c>
      <c r="H69" s="315">
        <v>0</v>
      </c>
      <c r="I69" s="315">
        <v>0</v>
      </c>
      <c r="J69" s="315">
        <v>0</v>
      </c>
      <c r="K69" s="315">
        <v>0</v>
      </c>
      <c r="L69" s="315">
        <v>1</v>
      </c>
      <c r="M69" s="316">
        <f t="shared" si="69"/>
        <v>1</v>
      </c>
      <c r="N69" s="327"/>
      <c r="O69" s="328">
        <v>2</v>
      </c>
      <c r="P69" s="328">
        <v>1</v>
      </c>
      <c r="Q69" s="328">
        <v>1</v>
      </c>
      <c r="R69" s="328">
        <v>0</v>
      </c>
      <c r="S69" s="328">
        <v>1</v>
      </c>
      <c r="T69" s="328">
        <v>11</v>
      </c>
      <c r="U69" s="328">
        <v>1</v>
      </c>
      <c r="V69" s="316">
        <f t="shared" si="70"/>
        <v>17</v>
      </c>
      <c r="W69" s="13"/>
      <c r="X69" s="296">
        <f t="shared" si="71"/>
        <v>2</v>
      </c>
      <c r="Y69" s="165">
        <f t="shared" si="56"/>
        <v>1.3888888888888888E-2</v>
      </c>
      <c r="Z69" s="297">
        <f t="shared" si="72"/>
        <v>1</v>
      </c>
      <c r="AA69" s="329">
        <f>Z69/$Z$43</f>
        <v>2.0833333333333332E-2</v>
      </c>
      <c r="AB69" s="296">
        <f t="shared" si="63"/>
        <v>1</v>
      </c>
      <c r="AC69" s="165">
        <f t="shared" si="58"/>
        <v>8.4745762711864406E-3</v>
      </c>
      <c r="AD69" s="297">
        <f t="shared" si="64"/>
        <v>0</v>
      </c>
      <c r="AE69" s="329">
        <f t="shared" si="59"/>
        <v>0</v>
      </c>
      <c r="AF69" s="296">
        <f t="shared" si="65"/>
        <v>1</v>
      </c>
      <c r="AG69" s="165">
        <f t="shared" si="60"/>
        <v>4.1666666666666664E-2</v>
      </c>
      <c r="AH69" s="297">
        <f t="shared" si="66"/>
        <v>11</v>
      </c>
      <c r="AI69" s="329">
        <f t="shared" si="61"/>
        <v>5.6701030927835051E-2</v>
      </c>
      <c r="AJ69" s="298">
        <f t="shared" si="67"/>
        <v>2</v>
      </c>
      <c r="AK69" s="330">
        <f t="shared" si="62"/>
        <v>4.878048780487805E-2</v>
      </c>
      <c r="AL69" s="297">
        <f t="shared" si="68"/>
        <v>18</v>
      </c>
    </row>
    <row r="70" spans="1:38" ht="30" customHeight="1" x14ac:dyDescent="0.25">
      <c r="A70" s="722"/>
      <c r="B70" s="693" t="s">
        <v>183</v>
      </c>
      <c r="C70" s="665" t="s">
        <v>184</v>
      </c>
      <c r="D70" s="724" t="s">
        <v>137</v>
      </c>
      <c r="E70" s="286" t="s">
        <v>43</v>
      </c>
      <c r="F70" s="264">
        <v>8</v>
      </c>
      <c r="G70" s="264">
        <v>0</v>
      </c>
      <c r="H70" s="264">
        <v>14</v>
      </c>
      <c r="I70" s="264">
        <v>4</v>
      </c>
      <c r="J70" s="264">
        <v>2</v>
      </c>
      <c r="K70" s="264">
        <v>2</v>
      </c>
      <c r="L70" s="264">
        <v>2</v>
      </c>
      <c r="M70" s="318">
        <f t="shared" si="69"/>
        <v>32</v>
      </c>
      <c r="N70" s="334"/>
      <c r="O70" s="264">
        <v>86</v>
      </c>
      <c r="P70" s="264">
        <v>221</v>
      </c>
      <c r="Q70" s="264">
        <v>97</v>
      </c>
      <c r="R70" s="264">
        <v>63</v>
      </c>
      <c r="S70" s="264">
        <v>69</v>
      </c>
      <c r="T70" s="264">
        <v>137</v>
      </c>
      <c r="U70" s="264">
        <v>118</v>
      </c>
      <c r="V70" s="194">
        <f t="shared" si="70"/>
        <v>791</v>
      </c>
      <c r="W70" s="335"/>
      <c r="X70" s="305">
        <f t="shared" si="71"/>
        <v>94</v>
      </c>
      <c r="Y70" s="161">
        <f t="shared" ref="Y70" si="73">X70/$AQ$3</f>
        <v>0.18725099601593626</v>
      </c>
      <c r="Z70" s="306">
        <f t="shared" si="72"/>
        <v>221</v>
      </c>
      <c r="AA70" s="162">
        <f t="shared" ref="AA70:AA113" si="74">Z70/$AQ$4</f>
        <v>0.33586626139817627</v>
      </c>
      <c r="AB70" s="305">
        <f t="shared" si="63"/>
        <v>111</v>
      </c>
      <c r="AC70" s="161">
        <f>AB70/$AQ$5</f>
        <v>0.27007299270072993</v>
      </c>
      <c r="AD70" s="306">
        <f t="shared" si="64"/>
        <v>67</v>
      </c>
      <c r="AE70" s="162">
        <f t="shared" si="19"/>
        <v>0.20426829268292682</v>
      </c>
      <c r="AF70" s="305">
        <f t="shared" si="65"/>
        <v>71</v>
      </c>
      <c r="AG70" s="161">
        <f t="shared" ref="AG70:AG113" si="75">AF70/$AQ$7</f>
        <v>0.28174603174603174</v>
      </c>
      <c r="AH70" s="306">
        <f t="shared" si="66"/>
        <v>139</v>
      </c>
      <c r="AI70" s="162">
        <f t="shared" ref="AI70:AI113" si="76">AH70/$AQ$8</f>
        <v>0.32552693208430911</v>
      </c>
      <c r="AJ70" s="307">
        <f t="shared" si="67"/>
        <v>120</v>
      </c>
      <c r="AK70" s="163">
        <f t="shared" ref="AK70:AK113" si="77">AJ70/$AQ$9</f>
        <v>0.375</v>
      </c>
      <c r="AL70" s="322">
        <f t="shared" si="68"/>
        <v>823</v>
      </c>
    </row>
    <row r="71" spans="1:38" ht="30" customHeight="1" thickBot="1" x14ac:dyDescent="0.3">
      <c r="A71" s="722"/>
      <c r="B71" s="693"/>
      <c r="C71" s="665"/>
      <c r="D71" s="723"/>
      <c r="E71" s="192" t="s">
        <v>44</v>
      </c>
      <c r="F71" s="174">
        <v>129</v>
      </c>
      <c r="G71" s="174">
        <v>41</v>
      </c>
      <c r="H71" s="174">
        <v>17</v>
      </c>
      <c r="I71" s="174">
        <v>98</v>
      </c>
      <c r="J71" s="174">
        <v>42</v>
      </c>
      <c r="K71" s="174">
        <v>36</v>
      </c>
      <c r="L71" s="174">
        <v>16</v>
      </c>
      <c r="M71" s="319">
        <f t="shared" si="69"/>
        <v>379</v>
      </c>
      <c r="N71" s="312"/>
      <c r="O71" s="174">
        <v>279</v>
      </c>
      <c r="P71" s="174">
        <v>396</v>
      </c>
      <c r="Q71" s="174">
        <v>283</v>
      </c>
      <c r="R71" s="174">
        <v>163</v>
      </c>
      <c r="S71" s="174">
        <v>139</v>
      </c>
      <c r="T71" s="174">
        <v>252</v>
      </c>
      <c r="U71" s="174">
        <v>184</v>
      </c>
      <c r="V71" s="195">
        <f t="shared" si="70"/>
        <v>1696</v>
      </c>
      <c r="W71" s="203"/>
      <c r="X71" s="146">
        <f t="shared" si="71"/>
        <v>408</v>
      </c>
      <c r="Y71" s="148">
        <f t="shared" ref="Y71" si="78">X71/$AQ$3</f>
        <v>0.8127490039840638</v>
      </c>
      <c r="Z71" s="47">
        <f t="shared" si="72"/>
        <v>437</v>
      </c>
      <c r="AA71" s="164">
        <f t="shared" si="74"/>
        <v>0.66413373860182368</v>
      </c>
      <c r="AB71" s="146">
        <f t="shared" si="63"/>
        <v>300</v>
      </c>
      <c r="AC71" s="148">
        <f t="shared" ref="AC71:AC113" si="79">AB71/$AQ$5</f>
        <v>0.72992700729927007</v>
      </c>
      <c r="AD71" s="47">
        <f>+I71+R71</f>
        <v>261</v>
      </c>
      <c r="AE71" s="164">
        <f t="shared" si="19"/>
        <v>0.79573170731707321</v>
      </c>
      <c r="AF71" s="146">
        <f t="shared" si="65"/>
        <v>181</v>
      </c>
      <c r="AG71" s="148">
        <f t="shared" si="75"/>
        <v>0.71825396825396826</v>
      </c>
      <c r="AH71" s="47">
        <f t="shared" si="66"/>
        <v>288</v>
      </c>
      <c r="AI71" s="164">
        <f t="shared" si="76"/>
        <v>0.67447306791569084</v>
      </c>
      <c r="AJ71" s="150">
        <f t="shared" si="67"/>
        <v>200</v>
      </c>
      <c r="AK71" s="152">
        <f t="shared" si="77"/>
        <v>0.625</v>
      </c>
      <c r="AL71" s="323">
        <f t="shared" si="68"/>
        <v>2075</v>
      </c>
    </row>
    <row r="72" spans="1:38" ht="15" customHeight="1" x14ac:dyDescent="0.25">
      <c r="A72" s="722"/>
      <c r="B72" s="693"/>
      <c r="C72" s="665" t="s">
        <v>185</v>
      </c>
      <c r="D72" s="723" t="s">
        <v>138</v>
      </c>
      <c r="E72" s="192" t="s">
        <v>38</v>
      </c>
      <c r="F72" s="16">
        <v>0</v>
      </c>
      <c r="G72" s="16">
        <v>0</v>
      </c>
      <c r="H72" s="16">
        <v>0</v>
      </c>
      <c r="I72" s="16">
        <v>0</v>
      </c>
      <c r="J72" s="16">
        <v>1</v>
      </c>
      <c r="K72" s="16">
        <v>0</v>
      </c>
      <c r="L72" s="16">
        <v>0</v>
      </c>
      <c r="M72" s="319">
        <f t="shared" si="69"/>
        <v>1</v>
      </c>
      <c r="N72" s="312"/>
      <c r="O72" s="174">
        <v>9</v>
      </c>
      <c r="P72" s="174">
        <v>31</v>
      </c>
      <c r="Q72" s="174">
        <v>7</v>
      </c>
      <c r="R72" s="174">
        <v>3</v>
      </c>
      <c r="S72" s="174">
        <v>3</v>
      </c>
      <c r="T72" s="174">
        <v>9</v>
      </c>
      <c r="U72" s="174">
        <v>11</v>
      </c>
      <c r="V72" s="195">
        <f t="shared" si="70"/>
        <v>73</v>
      </c>
      <c r="W72" s="203"/>
      <c r="X72" s="146">
        <f t="shared" si="71"/>
        <v>9</v>
      </c>
      <c r="Y72" s="170">
        <f>X72/$X$70</f>
        <v>9.5744680851063829E-2</v>
      </c>
      <c r="Z72" s="47">
        <f t="shared" si="72"/>
        <v>31</v>
      </c>
      <c r="AA72" s="159">
        <f>Z72/$Z$70</f>
        <v>0.14027149321266968</v>
      </c>
      <c r="AB72" s="146">
        <f t="shared" si="63"/>
        <v>7</v>
      </c>
      <c r="AC72" s="159">
        <f>AB72/$AB$70</f>
        <v>6.3063063063063057E-2</v>
      </c>
      <c r="AD72" s="47">
        <f t="shared" si="64"/>
        <v>3</v>
      </c>
      <c r="AE72" s="159">
        <f>AD72/$AD$70</f>
        <v>4.4776119402985072E-2</v>
      </c>
      <c r="AF72" s="146">
        <f t="shared" si="65"/>
        <v>4</v>
      </c>
      <c r="AG72" s="159">
        <f>AF72/$AF$70</f>
        <v>5.6338028169014086E-2</v>
      </c>
      <c r="AH72" s="47">
        <f t="shared" si="66"/>
        <v>9</v>
      </c>
      <c r="AI72" s="159">
        <f>AH72/$AH$70</f>
        <v>6.4748201438848921E-2</v>
      </c>
      <c r="AJ72" s="150">
        <f t="shared" si="67"/>
        <v>11</v>
      </c>
      <c r="AK72" s="159">
        <f>AJ72/$AJ$70</f>
        <v>9.166666666666666E-2</v>
      </c>
      <c r="AL72" s="323">
        <f t="shared" si="68"/>
        <v>74</v>
      </c>
    </row>
    <row r="73" spans="1:38" ht="15" customHeight="1" x14ac:dyDescent="0.25">
      <c r="A73" s="722"/>
      <c r="B73" s="693"/>
      <c r="C73" s="665"/>
      <c r="D73" s="723"/>
      <c r="E73" s="192" t="s">
        <v>50</v>
      </c>
      <c r="F73" s="16">
        <v>0</v>
      </c>
      <c r="G73" s="16">
        <v>0</v>
      </c>
      <c r="H73" s="16">
        <v>0</v>
      </c>
      <c r="I73" s="16">
        <v>0</v>
      </c>
      <c r="J73" s="16">
        <v>0</v>
      </c>
      <c r="K73" s="16">
        <v>0</v>
      </c>
      <c r="L73" s="16">
        <v>1</v>
      </c>
      <c r="M73" s="319">
        <f t="shared" si="69"/>
        <v>1</v>
      </c>
      <c r="N73" s="312"/>
      <c r="O73" s="174">
        <v>4</v>
      </c>
      <c r="P73" s="174">
        <v>12</v>
      </c>
      <c r="Q73" s="174">
        <v>1</v>
      </c>
      <c r="R73" s="174">
        <v>2</v>
      </c>
      <c r="S73" s="174">
        <v>2</v>
      </c>
      <c r="T73" s="174"/>
      <c r="U73" s="174">
        <v>4</v>
      </c>
      <c r="V73" s="195">
        <f t="shared" si="70"/>
        <v>25</v>
      </c>
      <c r="W73" s="203"/>
      <c r="X73" s="146">
        <f t="shared" si="71"/>
        <v>4</v>
      </c>
      <c r="Y73" s="170">
        <f t="shared" ref="Y73:Y86" si="80">X73/$X$70</f>
        <v>4.2553191489361701E-2</v>
      </c>
      <c r="Z73" s="47">
        <f t="shared" si="72"/>
        <v>12</v>
      </c>
      <c r="AA73" s="159">
        <f t="shared" ref="AA73:AA86" si="81">Z73/$Z$70</f>
        <v>5.4298642533936653E-2</v>
      </c>
      <c r="AB73" s="146">
        <f t="shared" si="63"/>
        <v>1</v>
      </c>
      <c r="AC73" s="159">
        <f t="shared" ref="AC73:AC86" si="82">AB73/$AB$70</f>
        <v>9.0090090090090089E-3</v>
      </c>
      <c r="AD73" s="47">
        <f t="shared" si="64"/>
        <v>2</v>
      </c>
      <c r="AE73" s="159">
        <f t="shared" ref="AE73:AE86" si="83">AD73/$AD$70</f>
        <v>2.9850746268656716E-2</v>
      </c>
      <c r="AF73" s="146">
        <f t="shared" si="65"/>
        <v>2</v>
      </c>
      <c r="AG73" s="159">
        <f t="shared" ref="AG73:AG86" si="84">AF73/$AF$70</f>
        <v>2.8169014084507043E-2</v>
      </c>
      <c r="AH73" s="47">
        <f t="shared" si="66"/>
        <v>0</v>
      </c>
      <c r="AI73" s="159">
        <f t="shared" ref="AI73:AI86" si="85">AH73/$AH$70</f>
        <v>0</v>
      </c>
      <c r="AJ73" s="150">
        <f t="shared" si="67"/>
        <v>5</v>
      </c>
      <c r="AK73" s="159">
        <f t="shared" ref="AK73:AK86" si="86">AJ73/$AJ$70</f>
        <v>4.1666666666666664E-2</v>
      </c>
      <c r="AL73" s="323">
        <f t="shared" si="68"/>
        <v>26</v>
      </c>
    </row>
    <row r="74" spans="1:38" ht="15" customHeight="1" x14ac:dyDescent="0.25">
      <c r="A74" s="722"/>
      <c r="B74" s="693"/>
      <c r="C74" s="665"/>
      <c r="D74" s="723"/>
      <c r="E74" s="192" t="s">
        <v>35</v>
      </c>
      <c r="F74" s="16">
        <v>3</v>
      </c>
      <c r="G74" s="16">
        <v>0</v>
      </c>
      <c r="H74" s="16">
        <v>6</v>
      </c>
      <c r="I74" s="16">
        <v>4</v>
      </c>
      <c r="J74" s="16">
        <v>1</v>
      </c>
      <c r="K74" s="16">
        <v>1</v>
      </c>
      <c r="L74" s="16">
        <v>1</v>
      </c>
      <c r="M74" s="319">
        <f t="shared" si="69"/>
        <v>16</v>
      </c>
      <c r="N74" s="312"/>
      <c r="O74" s="174">
        <v>19</v>
      </c>
      <c r="P74" s="174">
        <v>29</v>
      </c>
      <c r="Q74" s="174">
        <v>28</v>
      </c>
      <c r="R74" s="174">
        <v>14</v>
      </c>
      <c r="S74" s="174">
        <v>20</v>
      </c>
      <c r="T74" s="174">
        <v>39</v>
      </c>
      <c r="U74" s="174">
        <v>22</v>
      </c>
      <c r="V74" s="195">
        <f t="shared" si="70"/>
        <v>171</v>
      </c>
      <c r="W74" s="203"/>
      <c r="X74" s="146">
        <f t="shared" si="71"/>
        <v>22</v>
      </c>
      <c r="Y74" s="170">
        <f t="shared" si="80"/>
        <v>0.23404255319148937</v>
      </c>
      <c r="Z74" s="47">
        <f t="shared" si="72"/>
        <v>29</v>
      </c>
      <c r="AA74" s="159">
        <f t="shared" si="81"/>
        <v>0.13122171945701358</v>
      </c>
      <c r="AB74" s="146">
        <f t="shared" si="63"/>
        <v>34</v>
      </c>
      <c r="AC74" s="159">
        <f>AB74/$AB$70</f>
        <v>0.30630630630630629</v>
      </c>
      <c r="AD74" s="47">
        <f t="shared" si="64"/>
        <v>18</v>
      </c>
      <c r="AE74" s="159">
        <f t="shared" si="83"/>
        <v>0.26865671641791045</v>
      </c>
      <c r="AF74" s="146">
        <f t="shared" si="65"/>
        <v>21</v>
      </c>
      <c r="AG74" s="159">
        <f t="shared" si="84"/>
        <v>0.29577464788732394</v>
      </c>
      <c r="AH74" s="47">
        <f t="shared" si="66"/>
        <v>40</v>
      </c>
      <c r="AI74" s="159">
        <f t="shared" si="85"/>
        <v>0.28776978417266186</v>
      </c>
      <c r="AJ74" s="150">
        <f t="shared" si="67"/>
        <v>23</v>
      </c>
      <c r="AK74" s="159">
        <f t="shared" si="86"/>
        <v>0.19166666666666668</v>
      </c>
      <c r="AL74" s="323">
        <f t="shared" si="68"/>
        <v>187</v>
      </c>
    </row>
    <row r="75" spans="1:38" ht="15" customHeight="1" x14ac:dyDescent="0.25">
      <c r="A75" s="722"/>
      <c r="B75" s="693"/>
      <c r="C75" s="665"/>
      <c r="D75" s="723"/>
      <c r="E75" s="192" t="s">
        <v>37</v>
      </c>
      <c r="F75" s="16">
        <v>1</v>
      </c>
      <c r="G75" s="16">
        <v>0</v>
      </c>
      <c r="H75" s="16">
        <v>0</v>
      </c>
      <c r="I75" s="16">
        <v>0</v>
      </c>
      <c r="J75" s="16">
        <v>0</v>
      </c>
      <c r="K75" s="16">
        <v>0</v>
      </c>
      <c r="L75" s="16">
        <v>0</v>
      </c>
      <c r="M75" s="319">
        <f t="shared" si="69"/>
        <v>1</v>
      </c>
      <c r="N75" s="312"/>
      <c r="O75" s="174">
        <v>16</v>
      </c>
      <c r="P75" s="174">
        <v>59</v>
      </c>
      <c r="Q75" s="174">
        <v>17</v>
      </c>
      <c r="R75" s="174">
        <v>17</v>
      </c>
      <c r="S75" s="174">
        <v>11</v>
      </c>
      <c r="T75" s="174">
        <v>30</v>
      </c>
      <c r="U75" s="174">
        <v>37</v>
      </c>
      <c r="V75" s="195">
        <f t="shared" si="70"/>
        <v>187</v>
      </c>
      <c r="W75" s="203"/>
      <c r="X75" s="146">
        <f t="shared" si="71"/>
        <v>17</v>
      </c>
      <c r="Y75" s="170">
        <f>X75/$X$70</f>
        <v>0.18085106382978725</v>
      </c>
      <c r="Z75" s="47">
        <f t="shared" si="72"/>
        <v>59</v>
      </c>
      <c r="AA75" s="159">
        <f t="shared" si="81"/>
        <v>0.2669683257918552</v>
      </c>
      <c r="AB75" s="146">
        <f t="shared" si="63"/>
        <v>17</v>
      </c>
      <c r="AC75" s="159">
        <f t="shared" si="82"/>
        <v>0.15315315315315314</v>
      </c>
      <c r="AD75" s="47">
        <f t="shared" si="64"/>
        <v>17</v>
      </c>
      <c r="AE75" s="159">
        <f t="shared" si="83"/>
        <v>0.2537313432835821</v>
      </c>
      <c r="AF75" s="146">
        <f t="shared" si="65"/>
        <v>11</v>
      </c>
      <c r="AG75" s="159">
        <f t="shared" si="84"/>
        <v>0.15492957746478872</v>
      </c>
      <c r="AH75" s="47">
        <f t="shared" si="66"/>
        <v>30</v>
      </c>
      <c r="AI75" s="159">
        <f t="shared" si="85"/>
        <v>0.21582733812949639</v>
      </c>
      <c r="AJ75" s="150">
        <f t="shared" si="67"/>
        <v>37</v>
      </c>
      <c r="AK75" s="159">
        <f t="shared" si="86"/>
        <v>0.30833333333333335</v>
      </c>
      <c r="AL75" s="323">
        <f t="shared" si="68"/>
        <v>188</v>
      </c>
    </row>
    <row r="76" spans="1:38" ht="15" customHeight="1" x14ac:dyDescent="0.25">
      <c r="A76" s="722"/>
      <c r="B76" s="693"/>
      <c r="C76" s="665"/>
      <c r="D76" s="723"/>
      <c r="E76" s="192" t="s">
        <v>36</v>
      </c>
      <c r="F76" s="16">
        <v>4</v>
      </c>
      <c r="G76" s="16">
        <v>0</v>
      </c>
      <c r="H76" s="16">
        <v>8</v>
      </c>
      <c r="I76" s="16">
        <v>0</v>
      </c>
      <c r="J76" s="16">
        <v>0</v>
      </c>
      <c r="K76" s="16">
        <v>1</v>
      </c>
      <c r="L76" s="16">
        <v>0</v>
      </c>
      <c r="M76" s="319">
        <f t="shared" si="69"/>
        <v>13</v>
      </c>
      <c r="N76" s="312"/>
      <c r="O76" s="174">
        <v>38</v>
      </c>
      <c r="P76" s="174">
        <v>90</v>
      </c>
      <c r="Q76" s="174">
        <v>44</v>
      </c>
      <c r="R76" s="174">
        <v>27</v>
      </c>
      <c r="S76" s="174">
        <v>33</v>
      </c>
      <c r="T76" s="174">
        <v>59</v>
      </c>
      <c r="U76" s="174">
        <v>44</v>
      </c>
      <c r="V76" s="195">
        <f t="shared" si="70"/>
        <v>335</v>
      </c>
      <c r="W76" s="203"/>
      <c r="X76" s="146">
        <f t="shared" si="71"/>
        <v>42</v>
      </c>
      <c r="Y76" s="170">
        <f t="shared" si="80"/>
        <v>0.44680851063829785</v>
      </c>
      <c r="Z76" s="47">
        <f t="shared" si="72"/>
        <v>90</v>
      </c>
      <c r="AA76" s="159">
        <f t="shared" si="81"/>
        <v>0.40723981900452488</v>
      </c>
      <c r="AB76" s="146">
        <f t="shared" si="63"/>
        <v>52</v>
      </c>
      <c r="AC76" s="159">
        <f t="shared" si="82"/>
        <v>0.46846846846846846</v>
      </c>
      <c r="AD76" s="47">
        <f t="shared" si="64"/>
        <v>27</v>
      </c>
      <c r="AE76" s="159">
        <f t="shared" si="83"/>
        <v>0.40298507462686567</v>
      </c>
      <c r="AF76" s="146">
        <f t="shared" si="65"/>
        <v>33</v>
      </c>
      <c r="AG76" s="159">
        <f t="shared" si="84"/>
        <v>0.46478873239436619</v>
      </c>
      <c r="AH76" s="47">
        <f t="shared" si="66"/>
        <v>60</v>
      </c>
      <c r="AI76" s="159">
        <f t="shared" si="85"/>
        <v>0.43165467625899279</v>
      </c>
      <c r="AJ76" s="150">
        <f t="shared" si="67"/>
        <v>44</v>
      </c>
      <c r="AK76" s="159">
        <f t="shared" si="86"/>
        <v>0.36666666666666664</v>
      </c>
      <c r="AL76" s="323">
        <f t="shared" si="68"/>
        <v>348</v>
      </c>
    </row>
    <row r="77" spans="1:38" ht="15" customHeight="1" x14ac:dyDescent="0.25">
      <c r="A77" s="722"/>
      <c r="B77" s="693"/>
      <c r="C77" s="665"/>
      <c r="D77" s="723" t="s">
        <v>139</v>
      </c>
      <c r="E77" s="192" t="s">
        <v>38</v>
      </c>
      <c r="F77" s="16">
        <v>0</v>
      </c>
      <c r="G77" s="16">
        <v>0</v>
      </c>
      <c r="H77" s="16">
        <v>0</v>
      </c>
      <c r="I77" s="16">
        <v>0</v>
      </c>
      <c r="J77" s="16">
        <v>1</v>
      </c>
      <c r="K77" s="16">
        <v>0</v>
      </c>
      <c r="L77" s="16">
        <v>0</v>
      </c>
      <c r="M77" s="319">
        <f t="shared" si="69"/>
        <v>1</v>
      </c>
      <c r="N77" s="312"/>
      <c r="O77" s="174">
        <v>5</v>
      </c>
      <c r="P77" s="174">
        <v>20</v>
      </c>
      <c r="Q77" s="174">
        <v>5</v>
      </c>
      <c r="R77" s="174">
        <v>3</v>
      </c>
      <c r="S77" s="174">
        <v>4</v>
      </c>
      <c r="T77" s="174">
        <v>4</v>
      </c>
      <c r="U77" s="174">
        <v>8</v>
      </c>
      <c r="V77" s="195">
        <f t="shared" si="70"/>
        <v>49</v>
      </c>
      <c r="W77" s="203"/>
      <c r="X77" s="146">
        <f t="shared" si="71"/>
        <v>5</v>
      </c>
      <c r="Y77" s="158">
        <f t="shared" si="80"/>
        <v>5.3191489361702128E-2</v>
      </c>
      <c r="Z77" s="47">
        <f t="shared" si="72"/>
        <v>20</v>
      </c>
      <c r="AA77" s="159">
        <f t="shared" si="81"/>
        <v>9.0497737556561084E-2</v>
      </c>
      <c r="AB77" s="146">
        <f t="shared" si="63"/>
        <v>5</v>
      </c>
      <c r="AC77" s="159">
        <f t="shared" si="82"/>
        <v>4.5045045045045043E-2</v>
      </c>
      <c r="AD77" s="47">
        <f t="shared" si="64"/>
        <v>3</v>
      </c>
      <c r="AE77" s="159">
        <f t="shared" si="83"/>
        <v>4.4776119402985072E-2</v>
      </c>
      <c r="AF77" s="146">
        <f t="shared" si="65"/>
        <v>5</v>
      </c>
      <c r="AG77" s="159">
        <f t="shared" si="84"/>
        <v>7.0422535211267609E-2</v>
      </c>
      <c r="AH77" s="47">
        <f t="shared" si="66"/>
        <v>4</v>
      </c>
      <c r="AI77" s="159">
        <f t="shared" si="85"/>
        <v>2.8776978417266189E-2</v>
      </c>
      <c r="AJ77" s="150">
        <f t="shared" si="67"/>
        <v>8</v>
      </c>
      <c r="AK77" s="159">
        <f t="shared" si="86"/>
        <v>6.6666666666666666E-2</v>
      </c>
      <c r="AL77" s="323">
        <f t="shared" si="68"/>
        <v>50</v>
      </c>
    </row>
    <row r="78" spans="1:38" ht="15" customHeight="1" x14ac:dyDescent="0.25">
      <c r="A78" s="722"/>
      <c r="B78" s="693"/>
      <c r="C78" s="665"/>
      <c r="D78" s="723"/>
      <c r="E78" s="192" t="s">
        <v>50</v>
      </c>
      <c r="F78" s="16">
        <v>0</v>
      </c>
      <c r="G78" s="16">
        <v>0</v>
      </c>
      <c r="H78" s="16">
        <v>0</v>
      </c>
      <c r="I78" s="16">
        <v>0</v>
      </c>
      <c r="J78" s="16">
        <v>0</v>
      </c>
      <c r="K78" s="16">
        <v>0</v>
      </c>
      <c r="L78" s="16">
        <v>1</v>
      </c>
      <c r="M78" s="319">
        <f t="shared" si="69"/>
        <v>1</v>
      </c>
      <c r="N78" s="312"/>
      <c r="O78" s="174">
        <v>3</v>
      </c>
      <c r="P78" s="174">
        <v>4</v>
      </c>
      <c r="Q78" s="174"/>
      <c r="R78" s="174"/>
      <c r="S78" s="174">
        <v>1</v>
      </c>
      <c r="T78" s="174">
        <v>1</v>
      </c>
      <c r="U78" s="174">
        <v>3</v>
      </c>
      <c r="V78" s="195">
        <f t="shared" si="70"/>
        <v>12</v>
      </c>
      <c r="W78" s="203"/>
      <c r="X78" s="146">
        <f t="shared" si="71"/>
        <v>3</v>
      </c>
      <c r="Y78" s="158">
        <f t="shared" si="80"/>
        <v>3.1914893617021274E-2</v>
      </c>
      <c r="Z78" s="47">
        <f t="shared" si="72"/>
        <v>4</v>
      </c>
      <c r="AA78" s="159">
        <f t="shared" si="81"/>
        <v>1.8099547511312219E-2</v>
      </c>
      <c r="AB78" s="146">
        <f t="shared" si="63"/>
        <v>0</v>
      </c>
      <c r="AC78" s="159">
        <f t="shared" si="82"/>
        <v>0</v>
      </c>
      <c r="AD78" s="47">
        <f t="shared" si="64"/>
        <v>0</v>
      </c>
      <c r="AE78" s="159">
        <f t="shared" si="83"/>
        <v>0</v>
      </c>
      <c r="AF78" s="146">
        <f t="shared" si="65"/>
        <v>1</v>
      </c>
      <c r="AG78" s="159">
        <f t="shared" si="84"/>
        <v>1.4084507042253521E-2</v>
      </c>
      <c r="AH78" s="47">
        <f t="shared" si="66"/>
        <v>1</v>
      </c>
      <c r="AI78" s="159">
        <f t="shared" si="85"/>
        <v>7.1942446043165471E-3</v>
      </c>
      <c r="AJ78" s="150">
        <f t="shared" si="67"/>
        <v>4</v>
      </c>
      <c r="AK78" s="159">
        <f t="shared" si="86"/>
        <v>3.3333333333333333E-2</v>
      </c>
      <c r="AL78" s="323">
        <f t="shared" si="68"/>
        <v>13</v>
      </c>
    </row>
    <row r="79" spans="1:38" ht="15" customHeight="1" x14ac:dyDescent="0.25">
      <c r="A79" s="722"/>
      <c r="B79" s="693"/>
      <c r="C79" s="665"/>
      <c r="D79" s="723"/>
      <c r="E79" s="192" t="s">
        <v>35</v>
      </c>
      <c r="F79" s="16">
        <v>3</v>
      </c>
      <c r="G79" s="16">
        <v>0</v>
      </c>
      <c r="H79" s="16">
        <v>5</v>
      </c>
      <c r="I79" s="16">
        <v>4</v>
      </c>
      <c r="J79" s="16">
        <v>1</v>
      </c>
      <c r="K79" s="16">
        <v>0</v>
      </c>
      <c r="L79" s="16">
        <v>1</v>
      </c>
      <c r="M79" s="319">
        <f t="shared" si="69"/>
        <v>14</v>
      </c>
      <c r="N79" s="312"/>
      <c r="O79" s="174">
        <v>13</v>
      </c>
      <c r="P79" s="174">
        <v>21</v>
      </c>
      <c r="Q79" s="174">
        <v>23</v>
      </c>
      <c r="R79" s="174">
        <v>12</v>
      </c>
      <c r="S79" s="174">
        <v>17</v>
      </c>
      <c r="T79" s="174">
        <v>33</v>
      </c>
      <c r="U79" s="174">
        <v>27</v>
      </c>
      <c r="V79" s="195">
        <f t="shared" si="70"/>
        <v>146</v>
      </c>
      <c r="W79" s="203"/>
      <c r="X79" s="146">
        <f t="shared" si="71"/>
        <v>16</v>
      </c>
      <c r="Y79" s="158">
        <f t="shared" si="80"/>
        <v>0.1702127659574468</v>
      </c>
      <c r="Z79" s="47">
        <f t="shared" si="72"/>
        <v>21</v>
      </c>
      <c r="AA79" s="159">
        <f t="shared" si="81"/>
        <v>9.5022624434389136E-2</v>
      </c>
      <c r="AB79" s="146">
        <f t="shared" si="63"/>
        <v>28</v>
      </c>
      <c r="AC79" s="159">
        <f t="shared" si="82"/>
        <v>0.25225225225225223</v>
      </c>
      <c r="AD79" s="47">
        <f t="shared" si="64"/>
        <v>16</v>
      </c>
      <c r="AE79" s="159">
        <f t="shared" si="83"/>
        <v>0.23880597014925373</v>
      </c>
      <c r="AF79" s="146">
        <f t="shared" si="65"/>
        <v>18</v>
      </c>
      <c r="AG79" s="159">
        <f t="shared" si="84"/>
        <v>0.25352112676056338</v>
      </c>
      <c r="AH79" s="47">
        <f t="shared" si="66"/>
        <v>33</v>
      </c>
      <c r="AI79" s="159">
        <f t="shared" si="85"/>
        <v>0.23741007194244604</v>
      </c>
      <c r="AJ79" s="150">
        <f t="shared" si="67"/>
        <v>28</v>
      </c>
      <c r="AK79" s="159">
        <f t="shared" si="86"/>
        <v>0.23333333333333334</v>
      </c>
      <c r="AL79" s="323">
        <f t="shared" si="68"/>
        <v>160</v>
      </c>
    </row>
    <row r="80" spans="1:38" ht="15" customHeight="1" x14ac:dyDescent="0.25">
      <c r="A80" s="722"/>
      <c r="B80" s="693"/>
      <c r="C80" s="665"/>
      <c r="D80" s="723"/>
      <c r="E80" s="192" t="s">
        <v>37</v>
      </c>
      <c r="F80" s="16">
        <v>1</v>
      </c>
      <c r="G80" s="16">
        <v>0</v>
      </c>
      <c r="H80" s="16">
        <v>0</v>
      </c>
      <c r="I80" s="16">
        <v>0</v>
      </c>
      <c r="J80" s="16">
        <v>0</v>
      </c>
      <c r="K80" s="16">
        <v>0</v>
      </c>
      <c r="L80" s="16">
        <v>0</v>
      </c>
      <c r="M80" s="319">
        <f t="shared" si="69"/>
        <v>1</v>
      </c>
      <c r="N80" s="312"/>
      <c r="O80" s="174">
        <v>30</v>
      </c>
      <c r="P80" s="174">
        <v>83</v>
      </c>
      <c r="Q80" s="174">
        <v>21</v>
      </c>
      <c r="R80" s="174">
        <v>16</v>
      </c>
      <c r="S80" s="174">
        <v>15</v>
      </c>
      <c r="T80" s="174">
        <v>28</v>
      </c>
      <c r="U80" s="174">
        <v>37</v>
      </c>
      <c r="V80" s="195">
        <f t="shared" si="70"/>
        <v>230</v>
      </c>
      <c r="W80" s="203"/>
      <c r="X80" s="146">
        <f t="shared" si="71"/>
        <v>31</v>
      </c>
      <c r="Y80" s="158">
        <f t="shared" si="80"/>
        <v>0.32978723404255317</v>
      </c>
      <c r="Z80" s="47">
        <f t="shared" si="72"/>
        <v>83</v>
      </c>
      <c r="AA80" s="159">
        <f t="shared" si="81"/>
        <v>0.3755656108597285</v>
      </c>
      <c r="AB80" s="146">
        <f t="shared" si="63"/>
        <v>21</v>
      </c>
      <c r="AC80" s="159">
        <f t="shared" si="82"/>
        <v>0.1891891891891892</v>
      </c>
      <c r="AD80" s="47">
        <f t="shared" si="64"/>
        <v>16</v>
      </c>
      <c r="AE80" s="159">
        <f t="shared" si="83"/>
        <v>0.23880597014925373</v>
      </c>
      <c r="AF80" s="146">
        <f t="shared" si="65"/>
        <v>15</v>
      </c>
      <c r="AG80" s="159">
        <f t="shared" si="84"/>
        <v>0.21126760563380281</v>
      </c>
      <c r="AH80" s="47">
        <f t="shared" si="66"/>
        <v>28</v>
      </c>
      <c r="AI80" s="159">
        <f t="shared" si="85"/>
        <v>0.20143884892086331</v>
      </c>
      <c r="AJ80" s="150">
        <f t="shared" si="67"/>
        <v>37</v>
      </c>
      <c r="AK80" s="159">
        <f t="shared" si="86"/>
        <v>0.30833333333333335</v>
      </c>
      <c r="AL80" s="323">
        <f t="shared" si="68"/>
        <v>231</v>
      </c>
    </row>
    <row r="81" spans="1:38" ht="15" customHeight="1" x14ac:dyDescent="0.25">
      <c r="A81" s="722"/>
      <c r="B81" s="693"/>
      <c r="C81" s="665"/>
      <c r="D81" s="723"/>
      <c r="E81" s="192" t="s">
        <v>36</v>
      </c>
      <c r="F81" s="16">
        <v>4</v>
      </c>
      <c r="G81" s="16">
        <v>0</v>
      </c>
      <c r="H81" s="16">
        <v>9</v>
      </c>
      <c r="I81" s="16">
        <v>0</v>
      </c>
      <c r="J81" s="16">
        <v>0</v>
      </c>
      <c r="K81" s="16">
        <v>2</v>
      </c>
      <c r="L81" s="16">
        <v>0</v>
      </c>
      <c r="M81" s="319">
        <f t="shared" si="69"/>
        <v>15</v>
      </c>
      <c r="N81" s="312"/>
      <c r="O81" s="174">
        <v>35</v>
      </c>
      <c r="P81" s="174">
        <v>93</v>
      </c>
      <c r="Q81" s="174">
        <v>48</v>
      </c>
      <c r="R81" s="174">
        <v>32</v>
      </c>
      <c r="S81" s="174">
        <v>32</v>
      </c>
      <c r="T81" s="174">
        <v>71</v>
      </c>
      <c r="U81" s="174">
        <v>43</v>
      </c>
      <c r="V81" s="195">
        <f t="shared" si="70"/>
        <v>354</v>
      </c>
      <c r="W81" s="203"/>
      <c r="X81" s="146">
        <f t="shared" si="71"/>
        <v>39</v>
      </c>
      <c r="Y81" s="158">
        <f t="shared" si="80"/>
        <v>0.41489361702127658</v>
      </c>
      <c r="Z81" s="47">
        <f t="shared" si="72"/>
        <v>93</v>
      </c>
      <c r="AA81" s="159">
        <f t="shared" si="81"/>
        <v>0.42081447963800905</v>
      </c>
      <c r="AB81" s="146">
        <f t="shared" si="63"/>
        <v>57</v>
      </c>
      <c r="AC81" s="159">
        <f t="shared" si="82"/>
        <v>0.51351351351351349</v>
      </c>
      <c r="AD81" s="47">
        <f t="shared" si="64"/>
        <v>32</v>
      </c>
      <c r="AE81" s="159">
        <f t="shared" si="83"/>
        <v>0.47761194029850745</v>
      </c>
      <c r="AF81" s="146">
        <f t="shared" si="65"/>
        <v>32</v>
      </c>
      <c r="AG81" s="159">
        <f t="shared" si="84"/>
        <v>0.45070422535211269</v>
      </c>
      <c r="AH81" s="47">
        <f t="shared" si="66"/>
        <v>73</v>
      </c>
      <c r="AI81" s="159">
        <f t="shared" si="85"/>
        <v>0.52517985611510787</v>
      </c>
      <c r="AJ81" s="150">
        <f t="shared" si="67"/>
        <v>43</v>
      </c>
      <c r="AK81" s="159">
        <f t="shared" si="86"/>
        <v>0.35833333333333334</v>
      </c>
      <c r="AL81" s="323">
        <f t="shared" si="68"/>
        <v>369</v>
      </c>
    </row>
    <row r="82" spans="1:38" ht="15" customHeight="1" x14ac:dyDescent="0.25">
      <c r="A82" s="722"/>
      <c r="B82" s="693"/>
      <c r="C82" s="665"/>
      <c r="D82" s="723" t="s">
        <v>140</v>
      </c>
      <c r="E82" s="192" t="s">
        <v>38</v>
      </c>
      <c r="F82" s="16">
        <v>0</v>
      </c>
      <c r="G82" s="16">
        <v>0</v>
      </c>
      <c r="H82" s="16">
        <v>0</v>
      </c>
      <c r="I82" s="16">
        <v>0</v>
      </c>
      <c r="J82" s="16">
        <v>1</v>
      </c>
      <c r="K82" s="16">
        <v>0</v>
      </c>
      <c r="L82" s="16">
        <v>0</v>
      </c>
      <c r="M82" s="319">
        <f t="shared" si="69"/>
        <v>1</v>
      </c>
      <c r="N82" s="312"/>
      <c r="O82" s="28">
        <v>6</v>
      </c>
      <c r="P82" s="28">
        <v>15</v>
      </c>
      <c r="Q82" s="28">
        <v>6</v>
      </c>
      <c r="R82" s="28">
        <v>2</v>
      </c>
      <c r="S82" s="28">
        <v>2</v>
      </c>
      <c r="T82" s="28">
        <v>6</v>
      </c>
      <c r="U82" s="28">
        <v>6</v>
      </c>
      <c r="V82" s="195">
        <f t="shared" si="70"/>
        <v>43</v>
      </c>
      <c r="W82" s="203"/>
      <c r="X82" s="146">
        <f t="shared" si="71"/>
        <v>6</v>
      </c>
      <c r="Y82" s="158">
        <f t="shared" si="80"/>
        <v>6.3829787234042548E-2</v>
      </c>
      <c r="Z82" s="47">
        <f t="shared" si="72"/>
        <v>15</v>
      </c>
      <c r="AA82" s="159">
        <f t="shared" si="81"/>
        <v>6.7873303167420809E-2</v>
      </c>
      <c r="AB82" s="146">
        <f t="shared" si="63"/>
        <v>6</v>
      </c>
      <c r="AC82" s="159">
        <f t="shared" si="82"/>
        <v>5.4054054054054057E-2</v>
      </c>
      <c r="AD82" s="47">
        <f t="shared" si="64"/>
        <v>2</v>
      </c>
      <c r="AE82" s="159">
        <f t="shared" si="83"/>
        <v>2.9850746268656716E-2</v>
      </c>
      <c r="AF82" s="146">
        <f t="shared" si="65"/>
        <v>3</v>
      </c>
      <c r="AG82" s="159">
        <f t="shared" si="84"/>
        <v>4.2253521126760563E-2</v>
      </c>
      <c r="AH82" s="47">
        <f t="shared" si="66"/>
        <v>6</v>
      </c>
      <c r="AI82" s="159">
        <f t="shared" si="85"/>
        <v>4.3165467625899283E-2</v>
      </c>
      <c r="AJ82" s="150">
        <f t="shared" si="67"/>
        <v>6</v>
      </c>
      <c r="AK82" s="159">
        <f t="shared" si="86"/>
        <v>0.05</v>
      </c>
      <c r="AL82" s="323">
        <f t="shared" si="68"/>
        <v>44</v>
      </c>
    </row>
    <row r="83" spans="1:38" ht="15" customHeight="1" x14ac:dyDescent="0.25">
      <c r="A83" s="722"/>
      <c r="B83" s="693"/>
      <c r="C83" s="665"/>
      <c r="D83" s="723"/>
      <c r="E83" s="192" t="s">
        <v>50</v>
      </c>
      <c r="F83" s="16">
        <v>0</v>
      </c>
      <c r="G83" s="16">
        <v>0</v>
      </c>
      <c r="H83" s="16">
        <v>0</v>
      </c>
      <c r="I83" s="16">
        <v>0</v>
      </c>
      <c r="J83" s="16">
        <v>0</v>
      </c>
      <c r="K83" s="16">
        <v>0</v>
      </c>
      <c r="L83" s="16">
        <v>1</v>
      </c>
      <c r="M83" s="319">
        <f t="shared" si="69"/>
        <v>1</v>
      </c>
      <c r="N83" s="312"/>
      <c r="O83" s="28">
        <v>4</v>
      </c>
      <c r="P83" s="28">
        <v>10</v>
      </c>
      <c r="Q83" s="28">
        <v>2</v>
      </c>
      <c r="R83" s="28">
        <v>0</v>
      </c>
      <c r="S83" s="28">
        <v>1</v>
      </c>
      <c r="T83" s="28">
        <v>1</v>
      </c>
      <c r="U83" s="28">
        <v>2</v>
      </c>
      <c r="V83" s="195">
        <f t="shared" si="70"/>
        <v>20</v>
      </c>
      <c r="W83" s="203"/>
      <c r="X83" s="146">
        <f t="shared" si="71"/>
        <v>4</v>
      </c>
      <c r="Y83" s="158">
        <f t="shared" si="80"/>
        <v>4.2553191489361701E-2</v>
      </c>
      <c r="Z83" s="47">
        <f t="shared" si="72"/>
        <v>10</v>
      </c>
      <c r="AA83" s="159">
        <f t="shared" si="81"/>
        <v>4.5248868778280542E-2</v>
      </c>
      <c r="AB83" s="146">
        <f t="shared" si="63"/>
        <v>2</v>
      </c>
      <c r="AC83" s="159">
        <f t="shared" si="82"/>
        <v>1.8018018018018018E-2</v>
      </c>
      <c r="AD83" s="47">
        <f t="shared" si="64"/>
        <v>0</v>
      </c>
      <c r="AE83" s="159">
        <f t="shared" si="83"/>
        <v>0</v>
      </c>
      <c r="AF83" s="146">
        <f t="shared" si="65"/>
        <v>1</v>
      </c>
      <c r="AG83" s="159">
        <f t="shared" si="84"/>
        <v>1.4084507042253521E-2</v>
      </c>
      <c r="AH83" s="47">
        <f t="shared" si="66"/>
        <v>1</v>
      </c>
      <c r="AI83" s="159">
        <f t="shared" si="85"/>
        <v>7.1942446043165471E-3</v>
      </c>
      <c r="AJ83" s="150">
        <f t="shared" si="67"/>
        <v>3</v>
      </c>
      <c r="AK83" s="159">
        <f t="shared" si="86"/>
        <v>2.5000000000000001E-2</v>
      </c>
      <c r="AL83" s="323">
        <f t="shared" si="68"/>
        <v>21</v>
      </c>
    </row>
    <row r="84" spans="1:38" ht="15" customHeight="1" x14ac:dyDescent="0.25">
      <c r="A84" s="722"/>
      <c r="B84" s="693"/>
      <c r="C84" s="665"/>
      <c r="D84" s="723"/>
      <c r="E84" s="192" t="s">
        <v>35</v>
      </c>
      <c r="F84" s="16">
        <v>3</v>
      </c>
      <c r="G84" s="16">
        <v>0</v>
      </c>
      <c r="H84" s="16">
        <v>6</v>
      </c>
      <c r="I84" s="16">
        <v>4</v>
      </c>
      <c r="J84" s="16">
        <v>1</v>
      </c>
      <c r="K84" s="16">
        <v>0</v>
      </c>
      <c r="L84" s="16">
        <v>1</v>
      </c>
      <c r="M84" s="319">
        <f t="shared" si="69"/>
        <v>15</v>
      </c>
      <c r="N84" s="312"/>
      <c r="O84" s="28">
        <v>13</v>
      </c>
      <c r="P84" s="28">
        <v>23</v>
      </c>
      <c r="Q84" s="28">
        <v>26</v>
      </c>
      <c r="R84" s="28">
        <v>14</v>
      </c>
      <c r="S84" s="28">
        <v>18</v>
      </c>
      <c r="T84" s="28">
        <v>35</v>
      </c>
      <c r="U84" s="28">
        <v>26</v>
      </c>
      <c r="V84" s="195">
        <f t="shared" si="70"/>
        <v>155</v>
      </c>
      <c r="W84" s="203"/>
      <c r="X84" s="146">
        <f t="shared" si="71"/>
        <v>16</v>
      </c>
      <c r="Y84" s="158">
        <f t="shared" si="80"/>
        <v>0.1702127659574468</v>
      </c>
      <c r="Z84" s="47">
        <f t="shared" si="72"/>
        <v>23</v>
      </c>
      <c r="AA84" s="159">
        <f t="shared" si="81"/>
        <v>0.10407239819004525</v>
      </c>
      <c r="AB84" s="146">
        <f t="shared" si="63"/>
        <v>32</v>
      </c>
      <c r="AC84" s="159">
        <f t="shared" si="82"/>
        <v>0.28828828828828829</v>
      </c>
      <c r="AD84" s="47">
        <f t="shared" si="64"/>
        <v>18</v>
      </c>
      <c r="AE84" s="159">
        <f t="shared" si="83"/>
        <v>0.26865671641791045</v>
      </c>
      <c r="AF84" s="146">
        <f t="shared" si="65"/>
        <v>19</v>
      </c>
      <c r="AG84" s="159">
        <f t="shared" si="84"/>
        <v>0.26760563380281688</v>
      </c>
      <c r="AH84" s="47">
        <f t="shared" si="66"/>
        <v>35</v>
      </c>
      <c r="AI84" s="159">
        <f t="shared" si="85"/>
        <v>0.25179856115107913</v>
      </c>
      <c r="AJ84" s="150">
        <f t="shared" si="67"/>
        <v>27</v>
      </c>
      <c r="AK84" s="159">
        <f t="shared" si="86"/>
        <v>0.22500000000000001</v>
      </c>
      <c r="AL84" s="323">
        <f t="shared" si="68"/>
        <v>170</v>
      </c>
    </row>
    <row r="85" spans="1:38" ht="15" customHeight="1" x14ac:dyDescent="0.25">
      <c r="A85" s="722"/>
      <c r="B85" s="693"/>
      <c r="C85" s="665"/>
      <c r="D85" s="723"/>
      <c r="E85" s="192" t="s">
        <v>37</v>
      </c>
      <c r="F85" s="16">
        <v>1</v>
      </c>
      <c r="G85" s="16">
        <v>0</v>
      </c>
      <c r="H85" s="16">
        <v>1</v>
      </c>
      <c r="I85" s="16">
        <v>0</v>
      </c>
      <c r="J85" s="16">
        <v>0</v>
      </c>
      <c r="K85" s="16">
        <v>0</v>
      </c>
      <c r="L85" s="16">
        <v>0</v>
      </c>
      <c r="M85" s="319">
        <f t="shared" si="69"/>
        <v>2</v>
      </c>
      <c r="N85" s="312"/>
      <c r="O85" s="28">
        <v>25</v>
      </c>
      <c r="P85" s="28">
        <v>90</v>
      </c>
      <c r="Q85" s="28">
        <v>17</v>
      </c>
      <c r="R85" s="28">
        <v>17</v>
      </c>
      <c r="S85" s="28">
        <v>14</v>
      </c>
      <c r="T85" s="28">
        <v>25</v>
      </c>
      <c r="U85" s="28">
        <v>37</v>
      </c>
      <c r="V85" s="195">
        <f t="shared" si="70"/>
        <v>225</v>
      </c>
      <c r="W85" s="203"/>
      <c r="X85" s="146">
        <f t="shared" si="71"/>
        <v>26</v>
      </c>
      <c r="Y85" s="158">
        <f>X85/$X$70</f>
        <v>0.27659574468085107</v>
      </c>
      <c r="Z85" s="47">
        <f t="shared" si="72"/>
        <v>90</v>
      </c>
      <c r="AA85" s="159">
        <f t="shared" si="81"/>
        <v>0.40723981900452488</v>
      </c>
      <c r="AB85" s="146">
        <f t="shared" si="63"/>
        <v>18</v>
      </c>
      <c r="AC85" s="159">
        <f t="shared" si="82"/>
        <v>0.16216216216216217</v>
      </c>
      <c r="AD85" s="47">
        <f t="shared" si="64"/>
        <v>17</v>
      </c>
      <c r="AE85" s="159">
        <f t="shared" si="83"/>
        <v>0.2537313432835821</v>
      </c>
      <c r="AF85" s="146">
        <f t="shared" si="65"/>
        <v>14</v>
      </c>
      <c r="AG85" s="159">
        <f>AF85/$AF$70</f>
        <v>0.19718309859154928</v>
      </c>
      <c r="AH85" s="47">
        <f t="shared" si="66"/>
        <v>25</v>
      </c>
      <c r="AI85" s="159">
        <f t="shared" si="85"/>
        <v>0.17985611510791366</v>
      </c>
      <c r="AJ85" s="150">
        <f t="shared" si="67"/>
        <v>37</v>
      </c>
      <c r="AK85" s="159">
        <f t="shared" si="86"/>
        <v>0.30833333333333335</v>
      </c>
      <c r="AL85" s="323">
        <f t="shared" si="68"/>
        <v>227</v>
      </c>
    </row>
    <row r="86" spans="1:38" ht="15.75" customHeight="1" thickBot="1" x14ac:dyDescent="0.3">
      <c r="A86" s="722"/>
      <c r="B86" s="693"/>
      <c r="C86" s="665"/>
      <c r="D86" s="732"/>
      <c r="E86" s="271" t="s">
        <v>36</v>
      </c>
      <c r="F86" s="320">
        <v>4</v>
      </c>
      <c r="G86" s="320">
        <v>0</v>
      </c>
      <c r="H86" s="320">
        <v>7</v>
      </c>
      <c r="I86" s="320">
        <v>0</v>
      </c>
      <c r="J86" s="320">
        <v>0</v>
      </c>
      <c r="K86" s="320">
        <v>2</v>
      </c>
      <c r="L86" s="320">
        <v>0</v>
      </c>
      <c r="M86" s="321">
        <f t="shared" si="69"/>
        <v>13</v>
      </c>
      <c r="N86" s="336"/>
      <c r="O86" s="337">
        <v>38</v>
      </c>
      <c r="P86" s="337">
        <v>83</v>
      </c>
      <c r="Q86" s="337">
        <v>46</v>
      </c>
      <c r="R86" s="337">
        <v>30</v>
      </c>
      <c r="S86" s="337">
        <v>34</v>
      </c>
      <c r="T86" s="337">
        <v>70</v>
      </c>
      <c r="U86" s="337">
        <v>47</v>
      </c>
      <c r="V86" s="196">
        <f t="shared" si="70"/>
        <v>348</v>
      </c>
      <c r="W86" s="338"/>
      <c r="X86" s="302">
        <f t="shared" si="71"/>
        <v>42</v>
      </c>
      <c r="Y86" s="311">
        <f t="shared" si="80"/>
        <v>0.44680851063829785</v>
      </c>
      <c r="Z86" s="303">
        <f t="shared" si="72"/>
        <v>83</v>
      </c>
      <c r="AA86" s="159">
        <f t="shared" si="81"/>
        <v>0.3755656108597285</v>
      </c>
      <c r="AB86" s="302">
        <f t="shared" si="63"/>
        <v>53</v>
      </c>
      <c r="AC86" s="159">
        <f t="shared" si="82"/>
        <v>0.47747747747747749</v>
      </c>
      <c r="AD86" s="303">
        <f t="shared" si="64"/>
        <v>30</v>
      </c>
      <c r="AE86" s="159">
        <f t="shared" si="83"/>
        <v>0.44776119402985076</v>
      </c>
      <c r="AF86" s="302">
        <f t="shared" si="65"/>
        <v>34</v>
      </c>
      <c r="AG86" s="159">
        <f t="shared" si="84"/>
        <v>0.47887323943661969</v>
      </c>
      <c r="AH86" s="303">
        <f t="shared" si="66"/>
        <v>72</v>
      </c>
      <c r="AI86" s="159">
        <f t="shared" si="85"/>
        <v>0.51798561151079137</v>
      </c>
      <c r="AJ86" s="304">
        <f t="shared" si="67"/>
        <v>47</v>
      </c>
      <c r="AK86" s="159">
        <f t="shared" si="86"/>
        <v>0.39166666666666666</v>
      </c>
      <c r="AL86" s="324">
        <f t="shared" si="68"/>
        <v>361</v>
      </c>
    </row>
    <row r="87" spans="1:38" ht="15" customHeight="1" x14ac:dyDescent="0.25">
      <c r="A87" s="722"/>
      <c r="B87" s="688" t="s">
        <v>203</v>
      </c>
      <c r="C87" s="665" t="s">
        <v>204</v>
      </c>
      <c r="D87" s="733" t="s">
        <v>141</v>
      </c>
      <c r="E87" s="248" t="s">
        <v>91</v>
      </c>
      <c r="F87" s="252">
        <v>66</v>
      </c>
      <c r="G87" s="252">
        <v>11</v>
      </c>
      <c r="H87" s="252">
        <v>10</v>
      </c>
      <c r="I87" s="252">
        <v>46</v>
      </c>
      <c r="J87" s="252">
        <v>22</v>
      </c>
      <c r="K87" s="252">
        <v>10</v>
      </c>
      <c r="L87" s="252">
        <v>4</v>
      </c>
      <c r="M87" s="331">
        <f t="shared" si="69"/>
        <v>169</v>
      </c>
      <c r="N87" s="332"/>
      <c r="O87" s="252">
        <v>196</v>
      </c>
      <c r="P87" s="252">
        <v>306</v>
      </c>
      <c r="Q87" s="252">
        <v>187</v>
      </c>
      <c r="R87" s="252">
        <v>129</v>
      </c>
      <c r="S87" s="252">
        <v>91</v>
      </c>
      <c r="T87" s="252">
        <v>203</v>
      </c>
      <c r="U87" s="252">
        <v>144</v>
      </c>
      <c r="V87" s="4">
        <f t="shared" si="70"/>
        <v>1256</v>
      </c>
      <c r="W87" s="13"/>
      <c r="X87" s="299">
        <f t="shared" si="71"/>
        <v>262</v>
      </c>
      <c r="Y87" s="158">
        <f>X87/$AQ$3</f>
        <v>0.52191235059760954</v>
      </c>
      <c r="Z87" s="300">
        <f t="shared" si="72"/>
        <v>317</v>
      </c>
      <c r="AA87" s="159">
        <f t="shared" si="74"/>
        <v>0.4817629179331307</v>
      </c>
      <c r="AB87" s="299">
        <f t="shared" si="63"/>
        <v>197</v>
      </c>
      <c r="AC87" s="158">
        <f t="shared" si="79"/>
        <v>0.47931873479318737</v>
      </c>
      <c r="AD87" s="300">
        <f t="shared" si="64"/>
        <v>175</v>
      </c>
      <c r="AE87" s="159">
        <f t="shared" ref="AE87:AE135" si="87">AD87/$AQ$6</f>
        <v>0.53353658536585369</v>
      </c>
      <c r="AF87" s="299">
        <f t="shared" si="65"/>
        <v>113</v>
      </c>
      <c r="AG87" s="158">
        <f t="shared" si="75"/>
        <v>0.44841269841269843</v>
      </c>
      <c r="AH87" s="300">
        <f t="shared" si="66"/>
        <v>213</v>
      </c>
      <c r="AI87" s="159">
        <f t="shared" si="76"/>
        <v>0.49882903981264637</v>
      </c>
      <c r="AJ87" s="301">
        <f t="shared" si="67"/>
        <v>148</v>
      </c>
      <c r="AK87" s="160">
        <f t="shared" si="77"/>
        <v>0.46250000000000002</v>
      </c>
      <c r="AL87" s="333">
        <f t="shared" si="68"/>
        <v>1425</v>
      </c>
    </row>
    <row r="88" spans="1:38" ht="15" customHeight="1" x14ac:dyDescent="0.25">
      <c r="A88" s="722"/>
      <c r="B88" s="688"/>
      <c r="C88" s="665"/>
      <c r="D88" s="734"/>
      <c r="E88" s="192" t="s">
        <v>93</v>
      </c>
      <c r="F88" s="174">
        <v>0</v>
      </c>
      <c r="G88" s="174">
        <v>1</v>
      </c>
      <c r="H88" s="174">
        <v>0</v>
      </c>
      <c r="I88" s="174">
        <v>0</v>
      </c>
      <c r="J88" s="174">
        <v>0</v>
      </c>
      <c r="K88" s="174">
        <v>0</v>
      </c>
      <c r="L88" s="174">
        <v>0</v>
      </c>
      <c r="M88" s="319">
        <f t="shared" si="69"/>
        <v>1</v>
      </c>
      <c r="N88" s="312"/>
      <c r="O88" s="174">
        <v>4</v>
      </c>
      <c r="P88" s="174">
        <v>11</v>
      </c>
      <c r="Q88" s="174">
        <v>4</v>
      </c>
      <c r="R88" s="174"/>
      <c r="S88" s="174">
        <v>3</v>
      </c>
      <c r="T88" s="174">
        <v>2</v>
      </c>
      <c r="U88" s="174">
        <v>2</v>
      </c>
      <c r="V88" s="187">
        <f t="shared" si="70"/>
        <v>26</v>
      </c>
      <c r="W88" s="13"/>
      <c r="X88" s="146">
        <f t="shared" si="71"/>
        <v>4</v>
      </c>
      <c r="Y88" s="147">
        <f t="shared" ref="Y88" si="88">X88/$AQ$3</f>
        <v>7.9681274900398405E-3</v>
      </c>
      <c r="Z88" s="47">
        <f t="shared" si="72"/>
        <v>12</v>
      </c>
      <c r="AA88" s="149">
        <f t="shared" si="74"/>
        <v>1.82370820668693E-2</v>
      </c>
      <c r="AB88" s="146">
        <f t="shared" si="63"/>
        <v>4</v>
      </c>
      <c r="AC88" s="147">
        <f t="shared" si="79"/>
        <v>9.7323600973236012E-3</v>
      </c>
      <c r="AD88" s="47">
        <f t="shared" si="64"/>
        <v>0</v>
      </c>
      <c r="AE88" s="149">
        <f t="shared" si="87"/>
        <v>0</v>
      </c>
      <c r="AF88" s="146">
        <f t="shared" si="65"/>
        <v>3</v>
      </c>
      <c r="AG88" s="147">
        <f t="shared" si="75"/>
        <v>1.1904761904761904E-2</v>
      </c>
      <c r="AH88" s="47">
        <f t="shared" si="66"/>
        <v>2</v>
      </c>
      <c r="AI88" s="149">
        <f t="shared" si="76"/>
        <v>4.6838407494145199E-3</v>
      </c>
      <c r="AJ88" s="150">
        <f t="shared" si="67"/>
        <v>2</v>
      </c>
      <c r="AK88" s="151">
        <f t="shared" si="77"/>
        <v>6.2500000000000003E-3</v>
      </c>
      <c r="AL88" s="323">
        <f t="shared" si="68"/>
        <v>27</v>
      </c>
    </row>
    <row r="89" spans="1:38" ht="15" customHeight="1" x14ac:dyDescent="0.25">
      <c r="A89" s="722"/>
      <c r="B89" s="688"/>
      <c r="C89" s="665"/>
      <c r="D89" s="734"/>
      <c r="E89" s="192" t="s">
        <v>92</v>
      </c>
      <c r="F89" s="174">
        <v>7</v>
      </c>
      <c r="G89" s="174">
        <v>5</v>
      </c>
      <c r="H89" s="174">
        <v>3</v>
      </c>
      <c r="I89" s="174">
        <v>5</v>
      </c>
      <c r="J89" s="174">
        <v>1</v>
      </c>
      <c r="K89" s="174">
        <v>4</v>
      </c>
      <c r="L89" s="174">
        <v>0</v>
      </c>
      <c r="M89" s="319">
        <f t="shared" si="69"/>
        <v>25</v>
      </c>
      <c r="N89" s="312"/>
      <c r="O89" s="174">
        <v>38</v>
      </c>
      <c r="P89" s="174">
        <v>85</v>
      </c>
      <c r="Q89" s="174">
        <v>41</v>
      </c>
      <c r="R89" s="174">
        <v>13</v>
      </c>
      <c r="S89" s="174">
        <v>13</v>
      </c>
      <c r="T89" s="174">
        <v>43</v>
      </c>
      <c r="U89" s="174">
        <v>45</v>
      </c>
      <c r="V89" s="187">
        <f t="shared" si="70"/>
        <v>278</v>
      </c>
      <c r="W89" s="13"/>
      <c r="X89" s="146">
        <f t="shared" si="71"/>
        <v>45</v>
      </c>
      <c r="Y89" s="147">
        <f t="shared" ref="Y89" si="89">X89/$AQ$3</f>
        <v>8.9641434262948211E-2</v>
      </c>
      <c r="Z89" s="47">
        <f t="shared" si="72"/>
        <v>90</v>
      </c>
      <c r="AA89" s="149">
        <f t="shared" si="74"/>
        <v>0.13677811550151975</v>
      </c>
      <c r="AB89" s="146">
        <f t="shared" si="63"/>
        <v>44</v>
      </c>
      <c r="AC89" s="147">
        <f t="shared" si="79"/>
        <v>0.1070559610705596</v>
      </c>
      <c r="AD89" s="47">
        <f t="shared" si="64"/>
        <v>18</v>
      </c>
      <c r="AE89" s="149">
        <f t="shared" si="87"/>
        <v>5.4878048780487805E-2</v>
      </c>
      <c r="AF89" s="146">
        <f t="shared" si="65"/>
        <v>14</v>
      </c>
      <c r="AG89" s="147">
        <f t="shared" si="75"/>
        <v>5.5555555555555552E-2</v>
      </c>
      <c r="AH89" s="47">
        <f t="shared" si="66"/>
        <v>47</v>
      </c>
      <c r="AI89" s="149">
        <f t="shared" si="76"/>
        <v>0.11007025761124122</v>
      </c>
      <c r="AJ89" s="150">
        <f t="shared" si="67"/>
        <v>45</v>
      </c>
      <c r="AK89" s="151">
        <f t="shared" si="77"/>
        <v>0.140625</v>
      </c>
      <c r="AL89" s="323">
        <f t="shared" si="68"/>
        <v>303</v>
      </c>
    </row>
    <row r="90" spans="1:38" ht="15" customHeight="1" x14ac:dyDescent="0.25">
      <c r="A90" s="722"/>
      <c r="B90" s="688"/>
      <c r="C90" s="665"/>
      <c r="D90" s="734"/>
      <c r="E90" s="192" t="s">
        <v>90</v>
      </c>
      <c r="F90" s="174">
        <v>64</v>
      </c>
      <c r="G90" s="174">
        <v>24</v>
      </c>
      <c r="H90" s="174">
        <v>18</v>
      </c>
      <c r="I90" s="174">
        <v>51</v>
      </c>
      <c r="J90" s="174">
        <v>21</v>
      </c>
      <c r="K90" s="174">
        <v>24</v>
      </c>
      <c r="L90" s="174">
        <v>14</v>
      </c>
      <c r="M90" s="319">
        <f t="shared" si="69"/>
        <v>216</v>
      </c>
      <c r="N90" s="312"/>
      <c r="O90" s="174">
        <v>125</v>
      </c>
      <c r="P90" s="174">
        <v>211</v>
      </c>
      <c r="Q90" s="174">
        <v>144</v>
      </c>
      <c r="R90" s="174">
        <v>84</v>
      </c>
      <c r="S90" s="174">
        <v>101</v>
      </c>
      <c r="T90" s="174">
        <v>141</v>
      </c>
      <c r="U90" s="174">
        <v>107</v>
      </c>
      <c r="V90" s="187">
        <f t="shared" si="70"/>
        <v>913</v>
      </c>
      <c r="W90" s="13"/>
      <c r="X90" s="146">
        <f t="shared" si="71"/>
        <v>189</v>
      </c>
      <c r="Y90" s="147">
        <f t="shared" ref="Y90" si="90">X90/$AQ$3</f>
        <v>0.37649402390438247</v>
      </c>
      <c r="Z90" s="47">
        <f t="shared" si="72"/>
        <v>235</v>
      </c>
      <c r="AA90" s="149">
        <f t="shared" si="74"/>
        <v>0.35714285714285715</v>
      </c>
      <c r="AB90" s="146">
        <f t="shared" si="63"/>
        <v>162</v>
      </c>
      <c r="AC90" s="147">
        <f t="shared" si="79"/>
        <v>0.39416058394160586</v>
      </c>
      <c r="AD90" s="47">
        <f t="shared" si="64"/>
        <v>135</v>
      </c>
      <c r="AE90" s="149">
        <f t="shared" si="87"/>
        <v>0.41158536585365851</v>
      </c>
      <c r="AF90" s="146">
        <f t="shared" si="65"/>
        <v>122</v>
      </c>
      <c r="AG90" s="147">
        <f t="shared" si="75"/>
        <v>0.48412698412698413</v>
      </c>
      <c r="AH90" s="47">
        <f t="shared" si="66"/>
        <v>165</v>
      </c>
      <c r="AI90" s="149">
        <f t="shared" si="76"/>
        <v>0.38641686182669788</v>
      </c>
      <c r="AJ90" s="150">
        <f t="shared" si="67"/>
        <v>121</v>
      </c>
      <c r="AK90" s="151">
        <f t="shared" si="77"/>
        <v>0.37812499999999999</v>
      </c>
      <c r="AL90" s="323">
        <f t="shared" si="68"/>
        <v>1129</v>
      </c>
    </row>
    <row r="91" spans="1:38" ht="15" customHeight="1" x14ac:dyDescent="0.25">
      <c r="A91" s="722"/>
      <c r="B91" s="688"/>
      <c r="C91" s="665"/>
      <c r="D91" s="734"/>
      <c r="E91" s="192" t="s">
        <v>94</v>
      </c>
      <c r="F91" s="16">
        <v>0</v>
      </c>
      <c r="G91" s="16">
        <v>0</v>
      </c>
      <c r="H91" s="16">
        <v>0</v>
      </c>
      <c r="I91" s="16">
        <v>0</v>
      </c>
      <c r="J91" s="16">
        <v>0</v>
      </c>
      <c r="K91" s="16">
        <v>0</v>
      </c>
      <c r="L91" s="16">
        <v>0</v>
      </c>
      <c r="M91" s="319">
        <f t="shared" si="69"/>
        <v>0</v>
      </c>
      <c r="N91" s="312"/>
      <c r="O91" s="174">
        <v>2</v>
      </c>
      <c r="P91" s="174">
        <v>4</v>
      </c>
      <c r="Q91" s="174">
        <v>4</v>
      </c>
      <c r="R91" s="174"/>
      <c r="S91" s="174"/>
      <c r="T91" s="174"/>
      <c r="U91" s="174">
        <v>4</v>
      </c>
      <c r="V91" s="187">
        <f t="shared" si="70"/>
        <v>14</v>
      </c>
      <c r="W91" s="13"/>
      <c r="X91" s="146">
        <f t="shared" si="71"/>
        <v>2</v>
      </c>
      <c r="Y91" s="147">
        <f t="shared" ref="Y91" si="91">X91/$AQ$3</f>
        <v>3.9840637450199202E-3</v>
      </c>
      <c r="Z91" s="47">
        <f t="shared" si="72"/>
        <v>4</v>
      </c>
      <c r="AA91" s="149">
        <f t="shared" si="74"/>
        <v>6.0790273556231003E-3</v>
      </c>
      <c r="AB91" s="146">
        <f t="shared" si="63"/>
        <v>4</v>
      </c>
      <c r="AC91" s="147">
        <f t="shared" si="79"/>
        <v>9.7323600973236012E-3</v>
      </c>
      <c r="AD91" s="47">
        <f t="shared" si="64"/>
        <v>0</v>
      </c>
      <c r="AE91" s="149">
        <f t="shared" si="87"/>
        <v>0</v>
      </c>
      <c r="AF91" s="146">
        <f t="shared" si="65"/>
        <v>0</v>
      </c>
      <c r="AG91" s="147">
        <f t="shared" si="75"/>
        <v>0</v>
      </c>
      <c r="AH91" s="47">
        <f t="shared" si="66"/>
        <v>0</v>
      </c>
      <c r="AI91" s="149">
        <f t="shared" si="76"/>
        <v>0</v>
      </c>
      <c r="AJ91" s="150">
        <f t="shared" si="67"/>
        <v>4</v>
      </c>
      <c r="AK91" s="151">
        <f t="shared" si="77"/>
        <v>1.2500000000000001E-2</v>
      </c>
      <c r="AL91" s="323">
        <f t="shared" si="68"/>
        <v>14</v>
      </c>
    </row>
    <row r="92" spans="1:38" ht="15" customHeight="1" x14ac:dyDescent="0.25">
      <c r="A92" s="722"/>
      <c r="B92" s="688" t="s">
        <v>226</v>
      </c>
      <c r="C92" s="665"/>
      <c r="D92" s="723" t="s">
        <v>142</v>
      </c>
      <c r="E92" s="192" t="s">
        <v>38</v>
      </c>
      <c r="F92" s="174">
        <v>2</v>
      </c>
      <c r="G92" s="174">
        <v>1</v>
      </c>
      <c r="H92" s="174">
        <v>2</v>
      </c>
      <c r="I92" s="174">
        <v>0</v>
      </c>
      <c r="J92" s="174">
        <v>0</v>
      </c>
      <c r="K92" s="174">
        <v>2</v>
      </c>
      <c r="L92" s="174">
        <v>1</v>
      </c>
      <c r="M92" s="319">
        <f t="shared" si="69"/>
        <v>8</v>
      </c>
      <c r="N92" s="312"/>
      <c r="O92" s="174">
        <v>25</v>
      </c>
      <c r="P92" s="174">
        <v>91</v>
      </c>
      <c r="Q92" s="174">
        <v>28</v>
      </c>
      <c r="R92" s="174">
        <v>8</v>
      </c>
      <c r="S92" s="174">
        <v>21</v>
      </c>
      <c r="T92" s="174">
        <v>42</v>
      </c>
      <c r="U92" s="174">
        <v>19</v>
      </c>
      <c r="V92" s="187">
        <f t="shared" si="70"/>
        <v>234</v>
      </c>
      <c r="W92" s="13"/>
      <c r="X92" s="146">
        <f t="shared" si="71"/>
        <v>27</v>
      </c>
      <c r="Y92" s="147">
        <f t="shared" ref="Y92" si="92">X92/$AQ$3</f>
        <v>5.3784860557768925E-2</v>
      </c>
      <c r="Z92" s="47">
        <f t="shared" si="72"/>
        <v>92</v>
      </c>
      <c r="AA92" s="149">
        <f t="shared" si="74"/>
        <v>0.1398176291793313</v>
      </c>
      <c r="AB92" s="146">
        <f t="shared" si="63"/>
        <v>30</v>
      </c>
      <c r="AC92" s="147">
        <f t="shared" si="79"/>
        <v>7.2992700729927001E-2</v>
      </c>
      <c r="AD92" s="47">
        <f t="shared" si="64"/>
        <v>8</v>
      </c>
      <c r="AE92" s="149">
        <f t="shared" si="87"/>
        <v>2.4390243902439025E-2</v>
      </c>
      <c r="AF92" s="146">
        <f t="shared" si="65"/>
        <v>21</v>
      </c>
      <c r="AG92" s="147">
        <f t="shared" si="75"/>
        <v>8.3333333333333329E-2</v>
      </c>
      <c r="AH92" s="47">
        <f t="shared" si="66"/>
        <v>44</v>
      </c>
      <c r="AI92" s="149">
        <f t="shared" si="76"/>
        <v>0.10304449648711944</v>
      </c>
      <c r="AJ92" s="150">
        <f t="shared" si="67"/>
        <v>20</v>
      </c>
      <c r="AK92" s="151">
        <f t="shared" si="77"/>
        <v>6.25E-2</v>
      </c>
      <c r="AL92" s="323">
        <f t="shared" si="68"/>
        <v>242</v>
      </c>
    </row>
    <row r="93" spans="1:38" ht="15" customHeight="1" x14ac:dyDescent="0.25">
      <c r="A93" s="722"/>
      <c r="B93" s="688"/>
      <c r="C93" s="665"/>
      <c r="D93" s="723"/>
      <c r="E93" s="192" t="s">
        <v>50</v>
      </c>
      <c r="F93" s="174">
        <v>2</v>
      </c>
      <c r="G93" s="174">
        <v>0</v>
      </c>
      <c r="H93" s="174">
        <v>1</v>
      </c>
      <c r="I93" s="174">
        <v>0</v>
      </c>
      <c r="J93" s="174">
        <v>0</v>
      </c>
      <c r="K93" s="174">
        <v>0</v>
      </c>
      <c r="L93" s="174">
        <v>1</v>
      </c>
      <c r="M93" s="319">
        <f t="shared" si="69"/>
        <v>4</v>
      </c>
      <c r="N93" s="312"/>
      <c r="O93" s="174">
        <v>8</v>
      </c>
      <c r="P93" s="174">
        <v>52</v>
      </c>
      <c r="Q93" s="174">
        <v>15</v>
      </c>
      <c r="R93" s="174"/>
      <c r="S93" s="174">
        <v>12</v>
      </c>
      <c r="T93" s="174">
        <v>18</v>
      </c>
      <c r="U93" s="174">
        <v>12</v>
      </c>
      <c r="V93" s="187">
        <f t="shared" si="70"/>
        <v>117</v>
      </c>
      <c r="W93" s="13"/>
      <c r="X93" s="146">
        <f t="shared" si="71"/>
        <v>10</v>
      </c>
      <c r="Y93" s="147">
        <f t="shared" ref="Y93" si="93">X93/$AQ$3</f>
        <v>1.9920318725099601E-2</v>
      </c>
      <c r="Z93" s="47">
        <f t="shared" si="72"/>
        <v>52</v>
      </c>
      <c r="AA93" s="352">
        <f t="shared" si="74"/>
        <v>7.9027355623100301E-2</v>
      </c>
      <c r="AB93" s="146">
        <f t="shared" si="63"/>
        <v>16</v>
      </c>
      <c r="AC93" s="147">
        <f t="shared" si="79"/>
        <v>3.8929440389294405E-2</v>
      </c>
      <c r="AD93" s="47">
        <f t="shared" si="64"/>
        <v>0</v>
      </c>
      <c r="AE93" s="149">
        <f t="shared" si="87"/>
        <v>0</v>
      </c>
      <c r="AF93" s="146">
        <f t="shared" si="65"/>
        <v>12</v>
      </c>
      <c r="AG93" s="147">
        <f t="shared" si="75"/>
        <v>4.7619047619047616E-2</v>
      </c>
      <c r="AH93" s="47">
        <f t="shared" si="66"/>
        <v>18</v>
      </c>
      <c r="AI93" s="149">
        <f t="shared" si="76"/>
        <v>4.2154566744730677E-2</v>
      </c>
      <c r="AJ93" s="150">
        <f t="shared" si="67"/>
        <v>13</v>
      </c>
      <c r="AK93" s="151">
        <f t="shared" si="77"/>
        <v>4.0625000000000001E-2</v>
      </c>
      <c r="AL93" s="323">
        <f t="shared" si="68"/>
        <v>121</v>
      </c>
    </row>
    <row r="94" spans="1:38" ht="15" customHeight="1" x14ac:dyDescent="0.25">
      <c r="A94" s="722"/>
      <c r="B94" s="688"/>
      <c r="C94" s="665"/>
      <c r="D94" s="723"/>
      <c r="E94" s="192" t="s">
        <v>35</v>
      </c>
      <c r="F94" s="174">
        <v>49</v>
      </c>
      <c r="G94" s="174">
        <v>14</v>
      </c>
      <c r="H94" s="174">
        <v>4</v>
      </c>
      <c r="I94" s="174">
        <v>34</v>
      </c>
      <c r="J94" s="174">
        <v>13</v>
      </c>
      <c r="K94" s="174">
        <v>10</v>
      </c>
      <c r="L94" s="174">
        <v>7</v>
      </c>
      <c r="M94" s="319">
        <f t="shared" si="69"/>
        <v>131</v>
      </c>
      <c r="N94" s="312"/>
      <c r="O94" s="174">
        <v>62</v>
      </c>
      <c r="P94" s="174">
        <v>72</v>
      </c>
      <c r="Q94" s="174">
        <v>72</v>
      </c>
      <c r="R94" s="174">
        <v>44</v>
      </c>
      <c r="S94" s="174">
        <v>36</v>
      </c>
      <c r="T94" s="174">
        <v>65</v>
      </c>
      <c r="U94" s="174">
        <v>45</v>
      </c>
      <c r="V94" s="187">
        <f t="shared" si="70"/>
        <v>396</v>
      </c>
      <c r="W94" s="13"/>
      <c r="X94" s="146">
        <f t="shared" si="71"/>
        <v>111</v>
      </c>
      <c r="Y94" s="147">
        <f t="shared" ref="Y94" si="94">X94/$AQ$3</f>
        <v>0.22111553784860558</v>
      </c>
      <c r="Z94" s="47">
        <f t="shared" si="72"/>
        <v>86</v>
      </c>
      <c r="AA94" s="149">
        <f t="shared" si="74"/>
        <v>0.13069908814589665</v>
      </c>
      <c r="AB94" s="146">
        <f t="shared" si="63"/>
        <v>76</v>
      </c>
      <c r="AC94" s="147">
        <f t="shared" si="79"/>
        <v>0.18491484184914841</v>
      </c>
      <c r="AD94" s="47">
        <f t="shared" si="64"/>
        <v>78</v>
      </c>
      <c r="AE94" s="149">
        <f t="shared" si="87"/>
        <v>0.23780487804878048</v>
      </c>
      <c r="AF94" s="146">
        <f t="shared" si="65"/>
        <v>49</v>
      </c>
      <c r="AG94" s="147">
        <f t="shared" si="75"/>
        <v>0.19444444444444445</v>
      </c>
      <c r="AH94" s="47">
        <f t="shared" si="66"/>
        <v>75</v>
      </c>
      <c r="AI94" s="149">
        <f t="shared" si="76"/>
        <v>0.1756440281030445</v>
      </c>
      <c r="AJ94" s="150">
        <f t="shared" si="67"/>
        <v>52</v>
      </c>
      <c r="AK94" s="151">
        <f t="shared" si="77"/>
        <v>0.16250000000000001</v>
      </c>
      <c r="AL94" s="323">
        <f t="shared" si="68"/>
        <v>527</v>
      </c>
    </row>
    <row r="95" spans="1:38" ht="15" customHeight="1" x14ac:dyDescent="0.25">
      <c r="A95" s="722"/>
      <c r="B95" s="688"/>
      <c r="C95" s="665"/>
      <c r="D95" s="723"/>
      <c r="E95" s="192" t="s">
        <v>37</v>
      </c>
      <c r="F95" s="174">
        <v>30</v>
      </c>
      <c r="G95" s="174">
        <v>11</v>
      </c>
      <c r="H95" s="174">
        <v>9</v>
      </c>
      <c r="I95" s="174">
        <v>19</v>
      </c>
      <c r="J95" s="174">
        <v>8</v>
      </c>
      <c r="K95" s="174">
        <v>9</v>
      </c>
      <c r="L95" s="174">
        <v>3</v>
      </c>
      <c r="M95" s="319">
        <f t="shared" si="69"/>
        <v>89</v>
      </c>
      <c r="N95" s="312"/>
      <c r="O95" s="174">
        <v>118</v>
      </c>
      <c r="P95" s="174">
        <v>219</v>
      </c>
      <c r="Q95" s="174">
        <v>103</v>
      </c>
      <c r="R95" s="174">
        <v>49</v>
      </c>
      <c r="S95" s="174">
        <v>62</v>
      </c>
      <c r="T95" s="174">
        <v>112</v>
      </c>
      <c r="U95" s="174">
        <v>111</v>
      </c>
      <c r="V95" s="187">
        <f t="shared" si="70"/>
        <v>774</v>
      </c>
      <c r="W95" s="13"/>
      <c r="X95" s="146">
        <f t="shared" si="71"/>
        <v>148</v>
      </c>
      <c r="Y95" s="147">
        <f t="shared" ref="Y95" si="95">X95/$AQ$3</f>
        <v>0.29482071713147412</v>
      </c>
      <c r="Z95" s="47">
        <f t="shared" si="72"/>
        <v>230</v>
      </c>
      <c r="AA95" s="149">
        <f t="shared" si="74"/>
        <v>0.34954407294832829</v>
      </c>
      <c r="AB95" s="146">
        <f t="shared" si="63"/>
        <v>112</v>
      </c>
      <c r="AC95" s="147">
        <f t="shared" si="79"/>
        <v>0.27250608272506083</v>
      </c>
      <c r="AD95" s="47">
        <f t="shared" si="64"/>
        <v>68</v>
      </c>
      <c r="AE95" s="149">
        <f t="shared" si="87"/>
        <v>0.2073170731707317</v>
      </c>
      <c r="AF95" s="146">
        <f t="shared" si="65"/>
        <v>70</v>
      </c>
      <c r="AG95" s="147">
        <f t="shared" si="75"/>
        <v>0.27777777777777779</v>
      </c>
      <c r="AH95" s="47">
        <f t="shared" si="66"/>
        <v>121</v>
      </c>
      <c r="AI95" s="149">
        <f t="shared" si="76"/>
        <v>0.28337236533957844</v>
      </c>
      <c r="AJ95" s="150">
        <f t="shared" si="67"/>
        <v>114</v>
      </c>
      <c r="AK95" s="151">
        <f t="shared" si="77"/>
        <v>0.35625000000000001</v>
      </c>
      <c r="AL95" s="323">
        <f t="shared" si="68"/>
        <v>863</v>
      </c>
    </row>
    <row r="96" spans="1:38" ht="15" customHeight="1" x14ac:dyDescent="0.25">
      <c r="A96" s="722"/>
      <c r="B96" s="688"/>
      <c r="C96" s="665"/>
      <c r="D96" s="723"/>
      <c r="E96" s="192" t="s">
        <v>36</v>
      </c>
      <c r="F96" s="174">
        <v>54</v>
      </c>
      <c r="G96" s="174">
        <v>15</v>
      </c>
      <c r="H96" s="174">
        <v>15</v>
      </c>
      <c r="I96" s="174">
        <v>49</v>
      </c>
      <c r="J96" s="174">
        <v>23</v>
      </c>
      <c r="K96" s="174">
        <v>17</v>
      </c>
      <c r="L96" s="174">
        <v>6</v>
      </c>
      <c r="M96" s="319">
        <f t="shared" si="69"/>
        <v>179</v>
      </c>
      <c r="N96" s="312"/>
      <c r="O96" s="174">
        <v>152</v>
      </c>
      <c r="P96" s="174">
        <v>183</v>
      </c>
      <c r="Q96" s="174">
        <v>162</v>
      </c>
      <c r="R96" s="174">
        <v>125</v>
      </c>
      <c r="S96" s="174">
        <v>77</v>
      </c>
      <c r="T96" s="174">
        <v>152</v>
      </c>
      <c r="U96" s="174">
        <v>115</v>
      </c>
      <c r="V96" s="187">
        <f t="shared" si="70"/>
        <v>966</v>
      </c>
      <c r="W96" s="13"/>
      <c r="X96" s="146">
        <f t="shared" si="71"/>
        <v>206</v>
      </c>
      <c r="Y96" s="147">
        <f t="shared" ref="Y96" si="96">X96/$AQ$3</f>
        <v>0.41035856573705182</v>
      </c>
      <c r="Z96" s="47">
        <f t="shared" si="72"/>
        <v>198</v>
      </c>
      <c r="AA96" s="149">
        <f t="shared" si="74"/>
        <v>0.30091185410334348</v>
      </c>
      <c r="AB96" s="146">
        <f t="shared" si="63"/>
        <v>177</v>
      </c>
      <c r="AC96" s="147">
        <f t="shared" si="79"/>
        <v>0.43065693430656932</v>
      </c>
      <c r="AD96" s="47">
        <f t="shared" si="64"/>
        <v>174</v>
      </c>
      <c r="AE96" s="149">
        <f t="shared" si="87"/>
        <v>0.53048780487804881</v>
      </c>
      <c r="AF96" s="146">
        <f t="shared" si="65"/>
        <v>100</v>
      </c>
      <c r="AG96" s="147">
        <f t="shared" si="75"/>
        <v>0.3968253968253968</v>
      </c>
      <c r="AH96" s="47">
        <f t="shared" si="66"/>
        <v>169</v>
      </c>
      <c r="AI96" s="149">
        <f t="shared" si="76"/>
        <v>0.39578454332552693</v>
      </c>
      <c r="AJ96" s="150">
        <f t="shared" si="67"/>
        <v>121</v>
      </c>
      <c r="AK96" s="151">
        <f t="shared" si="77"/>
        <v>0.37812499999999999</v>
      </c>
      <c r="AL96" s="323">
        <f t="shared" si="68"/>
        <v>1145</v>
      </c>
    </row>
    <row r="97" spans="1:38" ht="15" customHeight="1" x14ac:dyDescent="0.25">
      <c r="A97" s="722"/>
      <c r="B97" s="688"/>
      <c r="C97" s="665"/>
      <c r="D97" s="723" t="s">
        <v>143</v>
      </c>
      <c r="E97" s="192" t="s">
        <v>91</v>
      </c>
      <c r="F97" s="16">
        <v>60</v>
      </c>
      <c r="G97" s="16">
        <v>11</v>
      </c>
      <c r="H97" s="16">
        <v>11</v>
      </c>
      <c r="I97" s="16">
        <v>50</v>
      </c>
      <c r="J97" s="16">
        <v>20</v>
      </c>
      <c r="K97" s="16">
        <v>13</v>
      </c>
      <c r="L97" s="16">
        <v>5</v>
      </c>
      <c r="M97" s="319">
        <f t="shared" si="69"/>
        <v>170</v>
      </c>
      <c r="N97" s="312"/>
      <c r="O97" s="174">
        <v>182</v>
      </c>
      <c r="P97" s="174">
        <v>285</v>
      </c>
      <c r="Q97" s="174">
        <v>166</v>
      </c>
      <c r="R97" s="174">
        <v>117</v>
      </c>
      <c r="S97" s="174">
        <v>87</v>
      </c>
      <c r="T97" s="174">
        <v>172</v>
      </c>
      <c r="U97" s="174">
        <v>146</v>
      </c>
      <c r="V97" s="187">
        <f t="shared" si="70"/>
        <v>1155</v>
      </c>
      <c r="W97" s="13"/>
      <c r="X97" s="146">
        <f t="shared" si="71"/>
        <v>242</v>
      </c>
      <c r="Y97" s="147">
        <f t="shared" ref="Y97" si="97">X97/$AQ$3</f>
        <v>0.48207171314741037</v>
      </c>
      <c r="Z97" s="47">
        <f t="shared" si="72"/>
        <v>296</v>
      </c>
      <c r="AA97" s="149">
        <f t="shared" si="74"/>
        <v>0.44984802431610943</v>
      </c>
      <c r="AB97" s="146">
        <f t="shared" si="63"/>
        <v>177</v>
      </c>
      <c r="AC97" s="147">
        <f t="shared" si="79"/>
        <v>0.43065693430656932</v>
      </c>
      <c r="AD97" s="47">
        <f t="shared" si="64"/>
        <v>167</v>
      </c>
      <c r="AE97" s="149">
        <f t="shared" si="87"/>
        <v>0.50914634146341464</v>
      </c>
      <c r="AF97" s="146">
        <f t="shared" si="65"/>
        <v>107</v>
      </c>
      <c r="AG97" s="147">
        <f t="shared" si="75"/>
        <v>0.42460317460317459</v>
      </c>
      <c r="AH97" s="47">
        <f t="shared" si="66"/>
        <v>185</v>
      </c>
      <c r="AI97" s="149">
        <f t="shared" si="76"/>
        <v>0.43325526932084307</v>
      </c>
      <c r="AJ97" s="150">
        <f t="shared" si="67"/>
        <v>151</v>
      </c>
      <c r="AK97" s="151">
        <f t="shared" si="77"/>
        <v>0.47187499999999999</v>
      </c>
      <c r="AL97" s="323">
        <f t="shared" si="68"/>
        <v>1325</v>
      </c>
    </row>
    <row r="98" spans="1:38" ht="15" customHeight="1" x14ac:dyDescent="0.25">
      <c r="A98" s="722"/>
      <c r="B98" s="688"/>
      <c r="C98" s="665"/>
      <c r="D98" s="723"/>
      <c r="E98" s="192" t="s">
        <v>93</v>
      </c>
      <c r="F98" s="16">
        <v>1</v>
      </c>
      <c r="G98" s="16">
        <v>1</v>
      </c>
      <c r="H98" s="16">
        <v>0</v>
      </c>
      <c r="I98" s="16">
        <v>0</v>
      </c>
      <c r="J98" s="16">
        <v>0</v>
      </c>
      <c r="K98" s="16">
        <v>0</v>
      </c>
      <c r="L98" s="16">
        <v>0</v>
      </c>
      <c r="M98" s="319">
        <f t="shared" si="69"/>
        <v>2</v>
      </c>
      <c r="N98" s="312"/>
      <c r="O98" s="174">
        <v>7</v>
      </c>
      <c r="P98" s="174">
        <v>30</v>
      </c>
      <c r="Q98" s="174">
        <v>9</v>
      </c>
      <c r="R98" s="174">
        <v>3</v>
      </c>
      <c r="S98" s="174">
        <v>8</v>
      </c>
      <c r="T98" s="174">
        <v>12</v>
      </c>
      <c r="U98" s="174">
        <v>13</v>
      </c>
      <c r="V98" s="187">
        <f t="shared" si="70"/>
        <v>82</v>
      </c>
      <c r="W98" s="13"/>
      <c r="X98" s="146">
        <f t="shared" si="71"/>
        <v>8</v>
      </c>
      <c r="Y98" s="147">
        <f t="shared" ref="Y98" si="98">X98/$AQ$3</f>
        <v>1.5936254980079681E-2</v>
      </c>
      <c r="Z98" s="47">
        <f t="shared" si="72"/>
        <v>31</v>
      </c>
      <c r="AA98" s="149">
        <f t="shared" si="74"/>
        <v>4.7112462006079027E-2</v>
      </c>
      <c r="AB98" s="146">
        <f t="shared" si="63"/>
        <v>9</v>
      </c>
      <c r="AC98" s="147">
        <f t="shared" si="79"/>
        <v>2.1897810218978103E-2</v>
      </c>
      <c r="AD98" s="47">
        <f t="shared" si="64"/>
        <v>3</v>
      </c>
      <c r="AE98" s="149">
        <f t="shared" si="87"/>
        <v>9.1463414634146336E-3</v>
      </c>
      <c r="AF98" s="146">
        <f t="shared" si="65"/>
        <v>8</v>
      </c>
      <c r="AG98" s="147">
        <f t="shared" si="75"/>
        <v>3.1746031746031744E-2</v>
      </c>
      <c r="AH98" s="47">
        <f t="shared" si="66"/>
        <v>12</v>
      </c>
      <c r="AI98" s="149">
        <f t="shared" si="76"/>
        <v>2.8103044496487119E-2</v>
      </c>
      <c r="AJ98" s="150">
        <f t="shared" si="67"/>
        <v>13</v>
      </c>
      <c r="AK98" s="151">
        <f t="shared" si="77"/>
        <v>4.0625000000000001E-2</v>
      </c>
      <c r="AL98" s="323">
        <f t="shared" si="68"/>
        <v>84</v>
      </c>
    </row>
    <row r="99" spans="1:38" ht="15" customHeight="1" x14ac:dyDescent="0.25">
      <c r="A99" s="722"/>
      <c r="B99" s="688"/>
      <c r="C99" s="665"/>
      <c r="D99" s="723"/>
      <c r="E99" s="192" t="s">
        <v>92</v>
      </c>
      <c r="F99" s="16">
        <v>29</v>
      </c>
      <c r="G99" s="16">
        <v>13</v>
      </c>
      <c r="H99" s="16">
        <v>9</v>
      </c>
      <c r="I99" s="16">
        <v>21</v>
      </c>
      <c r="J99" s="16">
        <v>7</v>
      </c>
      <c r="K99" s="16">
        <v>12</v>
      </c>
      <c r="L99" s="16">
        <v>3</v>
      </c>
      <c r="M99" s="319">
        <f t="shared" si="69"/>
        <v>94</v>
      </c>
      <c r="N99" s="312"/>
      <c r="O99" s="174">
        <v>81</v>
      </c>
      <c r="P99" s="174">
        <v>153</v>
      </c>
      <c r="Q99" s="174">
        <v>90</v>
      </c>
      <c r="R99" s="174">
        <v>41</v>
      </c>
      <c r="S99" s="174">
        <v>36</v>
      </c>
      <c r="T99" s="174">
        <v>95</v>
      </c>
      <c r="U99" s="174">
        <v>54</v>
      </c>
      <c r="V99" s="187">
        <f t="shared" si="70"/>
        <v>550</v>
      </c>
      <c r="W99" s="13"/>
      <c r="X99" s="146">
        <f t="shared" si="71"/>
        <v>110</v>
      </c>
      <c r="Y99" s="147">
        <f t="shared" ref="Y99" si="99">X99/$AQ$3</f>
        <v>0.21912350597609562</v>
      </c>
      <c r="Z99" s="47">
        <f t="shared" si="72"/>
        <v>166</v>
      </c>
      <c r="AA99" s="149">
        <f t="shared" si="74"/>
        <v>0.25227963525835867</v>
      </c>
      <c r="AB99" s="146">
        <f t="shared" si="63"/>
        <v>99</v>
      </c>
      <c r="AC99" s="147">
        <f t="shared" si="79"/>
        <v>0.24087591240875914</v>
      </c>
      <c r="AD99" s="47">
        <f t="shared" si="64"/>
        <v>62</v>
      </c>
      <c r="AE99" s="149">
        <f t="shared" si="87"/>
        <v>0.18902439024390244</v>
      </c>
      <c r="AF99" s="146">
        <f t="shared" si="65"/>
        <v>43</v>
      </c>
      <c r="AG99" s="147">
        <f t="shared" si="75"/>
        <v>0.17063492063492064</v>
      </c>
      <c r="AH99" s="47">
        <f t="shared" si="66"/>
        <v>107</v>
      </c>
      <c r="AI99" s="149">
        <f t="shared" si="76"/>
        <v>0.25058548009367682</v>
      </c>
      <c r="AJ99" s="150">
        <f t="shared" si="67"/>
        <v>57</v>
      </c>
      <c r="AK99" s="151">
        <f t="shared" si="77"/>
        <v>0.17812500000000001</v>
      </c>
      <c r="AL99" s="323">
        <f t="shared" si="68"/>
        <v>644</v>
      </c>
    </row>
    <row r="100" spans="1:38" ht="15" customHeight="1" x14ac:dyDescent="0.25">
      <c r="A100" s="722"/>
      <c r="B100" s="688"/>
      <c r="C100" s="665"/>
      <c r="D100" s="723"/>
      <c r="E100" s="192" t="s">
        <v>90</v>
      </c>
      <c r="F100" s="16">
        <v>46</v>
      </c>
      <c r="G100" s="16">
        <v>16</v>
      </c>
      <c r="H100" s="16">
        <v>11</v>
      </c>
      <c r="I100" s="16">
        <v>31</v>
      </c>
      <c r="J100" s="16">
        <v>17</v>
      </c>
      <c r="K100" s="16">
        <v>13</v>
      </c>
      <c r="L100" s="16">
        <v>10</v>
      </c>
      <c r="M100" s="319">
        <f t="shared" si="69"/>
        <v>144</v>
      </c>
      <c r="N100" s="312"/>
      <c r="O100" s="174">
        <v>90</v>
      </c>
      <c r="P100" s="174">
        <v>136</v>
      </c>
      <c r="Q100" s="174">
        <v>112</v>
      </c>
      <c r="R100" s="174">
        <v>64</v>
      </c>
      <c r="S100" s="174">
        <v>74</v>
      </c>
      <c r="T100" s="174">
        <v>107</v>
      </c>
      <c r="U100" s="174">
        <v>85</v>
      </c>
      <c r="V100" s="187">
        <f t="shared" si="70"/>
        <v>668</v>
      </c>
      <c r="W100" s="13"/>
      <c r="X100" s="146">
        <f t="shared" si="71"/>
        <v>136</v>
      </c>
      <c r="Y100" s="147">
        <f t="shared" ref="Y100" si="100">X100/$AQ$3</f>
        <v>0.27091633466135456</v>
      </c>
      <c r="Z100" s="47">
        <f t="shared" si="72"/>
        <v>152</v>
      </c>
      <c r="AA100" s="149">
        <f t="shared" si="74"/>
        <v>0.23100303951367782</v>
      </c>
      <c r="AB100" s="146">
        <f t="shared" si="63"/>
        <v>123</v>
      </c>
      <c r="AC100" s="147">
        <f t="shared" si="79"/>
        <v>0.29927007299270075</v>
      </c>
      <c r="AD100" s="47">
        <f t="shared" si="64"/>
        <v>95</v>
      </c>
      <c r="AE100" s="149">
        <f t="shared" si="87"/>
        <v>0.28963414634146339</v>
      </c>
      <c r="AF100" s="146">
        <f t="shared" si="65"/>
        <v>91</v>
      </c>
      <c r="AG100" s="147">
        <f t="shared" si="75"/>
        <v>0.3611111111111111</v>
      </c>
      <c r="AH100" s="47">
        <f t="shared" si="66"/>
        <v>120</v>
      </c>
      <c r="AI100" s="149">
        <f t="shared" si="76"/>
        <v>0.28103044496487117</v>
      </c>
      <c r="AJ100" s="150">
        <f t="shared" si="67"/>
        <v>95</v>
      </c>
      <c r="AK100" s="151">
        <f t="shared" si="77"/>
        <v>0.296875</v>
      </c>
      <c r="AL100" s="323">
        <f t="shared" si="68"/>
        <v>812</v>
      </c>
    </row>
    <row r="101" spans="1:38" ht="15" customHeight="1" x14ac:dyDescent="0.25">
      <c r="A101" s="722"/>
      <c r="B101" s="688"/>
      <c r="C101" s="665"/>
      <c r="D101" s="723"/>
      <c r="E101" s="192" t="s">
        <v>94</v>
      </c>
      <c r="F101" s="16">
        <v>1</v>
      </c>
      <c r="G101" s="16">
        <v>0</v>
      </c>
      <c r="H101" s="16">
        <v>0</v>
      </c>
      <c r="I101" s="16">
        <v>0</v>
      </c>
      <c r="J101" s="16">
        <v>0</v>
      </c>
      <c r="K101" s="16">
        <v>0</v>
      </c>
      <c r="L101" s="16">
        <v>0</v>
      </c>
      <c r="M101" s="319">
        <f t="shared" si="69"/>
        <v>1</v>
      </c>
      <c r="N101" s="312"/>
      <c r="O101" s="174">
        <v>5</v>
      </c>
      <c r="P101" s="174">
        <v>13</v>
      </c>
      <c r="Q101" s="174">
        <v>3</v>
      </c>
      <c r="R101" s="174">
        <v>1</v>
      </c>
      <c r="S101" s="174">
        <v>3</v>
      </c>
      <c r="T101" s="174">
        <v>3</v>
      </c>
      <c r="U101" s="174">
        <v>4</v>
      </c>
      <c r="V101" s="187">
        <f t="shared" si="70"/>
        <v>32</v>
      </c>
      <c r="W101" s="13"/>
      <c r="X101" s="146">
        <f t="shared" si="71"/>
        <v>6</v>
      </c>
      <c r="Y101" s="147">
        <f t="shared" ref="Y101" si="101">X101/$AQ$3</f>
        <v>1.1952191235059761E-2</v>
      </c>
      <c r="Z101" s="47">
        <f t="shared" si="72"/>
        <v>13</v>
      </c>
      <c r="AA101" s="149">
        <f t="shared" si="74"/>
        <v>1.9756838905775075E-2</v>
      </c>
      <c r="AB101" s="146">
        <f t="shared" si="63"/>
        <v>3</v>
      </c>
      <c r="AC101" s="147">
        <f t="shared" si="79"/>
        <v>7.2992700729927005E-3</v>
      </c>
      <c r="AD101" s="47">
        <f t="shared" si="64"/>
        <v>1</v>
      </c>
      <c r="AE101" s="149">
        <f t="shared" si="87"/>
        <v>3.0487804878048782E-3</v>
      </c>
      <c r="AF101" s="146">
        <f t="shared" si="65"/>
        <v>3</v>
      </c>
      <c r="AG101" s="147">
        <f t="shared" si="75"/>
        <v>1.1904761904761904E-2</v>
      </c>
      <c r="AH101" s="47">
        <f t="shared" si="66"/>
        <v>3</v>
      </c>
      <c r="AI101" s="149">
        <f t="shared" si="76"/>
        <v>7.0257611241217799E-3</v>
      </c>
      <c r="AJ101" s="150">
        <f t="shared" si="67"/>
        <v>4</v>
      </c>
      <c r="AK101" s="151">
        <f t="shared" si="77"/>
        <v>1.2500000000000001E-2</v>
      </c>
      <c r="AL101" s="323">
        <f t="shared" si="68"/>
        <v>33</v>
      </c>
    </row>
    <row r="102" spans="1:38" ht="15" customHeight="1" x14ac:dyDescent="0.25">
      <c r="A102" s="722"/>
      <c r="B102" s="688" t="s">
        <v>186</v>
      </c>
      <c r="C102" s="665" t="s">
        <v>41</v>
      </c>
      <c r="D102" s="723" t="s">
        <v>101</v>
      </c>
      <c r="E102" s="192" t="s">
        <v>187</v>
      </c>
      <c r="F102" s="174">
        <v>71</v>
      </c>
      <c r="G102" s="174">
        <v>16</v>
      </c>
      <c r="H102" s="174">
        <v>21</v>
      </c>
      <c r="I102" s="174">
        <v>50</v>
      </c>
      <c r="J102" s="174">
        <v>20</v>
      </c>
      <c r="K102" s="174">
        <v>23</v>
      </c>
      <c r="L102" s="174">
        <v>6</v>
      </c>
      <c r="M102" s="319">
        <f t="shared" si="69"/>
        <v>207</v>
      </c>
      <c r="N102" s="312"/>
      <c r="O102" s="28">
        <v>175</v>
      </c>
      <c r="P102" s="28">
        <v>269</v>
      </c>
      <c r="Q102" s="28">
        <v>191</v>
      </c>
      <c r="R102" s="28">
        <v>120</v>
      </c>
      <c r="S102" s="28">
        <v>80</v>
      </c>
      <c r="T102" s="28">
        <v>212</v>
      </c>
      <c r="U102" s="28">
        <v>154</v>
      </c>
      <c r="V102" s="187">
        <f t="shared" si="70"/>
        <v>1201</v>
      </c>
      <c r="W102" s="13"/>
      <c r="X102" s="146">
        <f t="shared" si="71"/>
        <v>246</v>
      </c>
      <c r="Y102" s="147">
        <f t="shared" ref="Y102" si="102">X102/$AQ$3</f>
        <v>0.49003984063745021</v>
      </c>
      <c r="Z102" s="47">
        <f t="shared" si="72"/>
        <v>285</v>
      </c>
      <c r="AA102" s="149">
        <f t="shared" si="74"/>
        <v>0.43313069908814589</v>
      </c>
      <c r="AB102" s="146">
        <f t="shared" si="63"/>
        <v>212</v>
      </c>
      <c r="AC102" s="147">
        <f t="shared" si="79"/>
        <v>0.51581508515815089</v>
      </c>
      <c r="AD102" s="47">
        <f t="shared" si="64"/>
        <v>170</v>
      </c>
      <c r="AE102" s="149">
        <f t="shared" si="87"/>
        <v>0.51829268292682928</v>
      </c>
      <c r="AF102" s="146">
        <f t="shared" si="65"/>
        <v>100</v>
      </c>
      <c r="AG102" s="147">
        <f t="shared" si="75"/>
        <v>0.3968253968253968</v>
      </c>
      <c r="AH102" s="47">
        <f t="shared" si="66"/>
        <v>235</v>
      </c>
      <c r="AI102" s="149">
        <f t="shared" si="76"/>
        <v>0.55035128805620603</v>
      </c>
      <c r="AJ102" s="150">
        <f t="shared" si="67"/>
        <v>160</v>
      </c>
      <c r="AK102" s="151">
        <f t="shared" si="77"/>
        <v>0.5</v>
      </c>
      <c r="AL102" s="323">
        <f t="shared" si="68"/>
        <v>1408</v>
      </c>
    </row>
    <row r="103" spans="1:38" x14ac:dyDescent="0.25">
      <c r="A103" s="722"/>
      <c r="B103" s="688"/>
      <c r="C103" s="665"/>
      <c r="D103" s="723"/>
      <c r="E103" s="192" t="s">
        <v>188</v>
      </c>
      <c r="F103" s="174">
        <v>44</v>
      </c>
      <c r="G103" s="174">
        <v>15</v>
      </c>
      <c r="H103" s="174">
        <v>6</v>
      </c>
      <c r="I103" s="174">
        <v>31</v>
      </c>
      <c r="J103" s="174">
        <v>13</v>
      </c>
      <c r="K103" s="174">
        <v>12</v>
      </c>
      <c r="L103" s="174">
        <v>12</v>
      </c>
      <c r="M103" s="319">
        <f t="shared" si="69"/>
        <v>133</v>
      </c>
      <c r="N103" s="312"/>
      <c r="O103" s="28">
        <v>95</v>
      </c>
      <c r="P103" s="28">
        <v>86</v>
      </c>
      <c r="Q103" s="28">
        <v>86</v>
      </c>
      <c r="R103" s="28">
        <v>59</v>
      </c>
      <c r="S103" s="28">
        <v>76</v>
      </c>
      <c r="T103" s="28">
        <v>100</v>
      </c>
      <c r="U103" s="28">
        <v>78</v>
      </c>
      <c r="V103" s="187">
        <f t="shared" si="70"/>
        <v>580</v>
      </c>
      <c r="W103" s="13"/>
      <c r="X103" s="146">
        <f t="shared" si="71"/>
        <v>139</v>
      </c>
      <c r="Y103" s="147">
        <f t="shared" ref="Y103" si="103">X103/$AQ$3</f>
        <v>0.27689243027888444</v>
      </c>
      <c r="Z103" s="47">
        <f t="shared" si="72"/>
        <v>101</v>
      </c>
      <c r="AA103" s="149">
        <f t="shared" si="74"/>
        <v>0.15349544072948329</v>
      </c>
      <c r="AB103" s="146">
        <f t="shared" si="63"/>
        <v>92</v>
      </c>
      <c r="AC103" s="147">
        <f t="shared" si="79"/>
        <v>0.22384428223844283</v>
      </c>
      <c r="AD103" s="47">
        <f t="shared" si="64"/>
        <v>90</v>
      </c>
      <c r="AE103" s="149">
        <f t="shared" si="87"/>
        <v>0.27439024390243905</v>
      </c>
      <c r="AF103" s="146">
        <f t="shared" si="65"/>
        <v>89</v>
      </c>
      <c r="AG103" s="147">
        <f t="shared" si="75"/>
        <v>0.3531746031746032</v>
      </c>
      <c r="AH103" s="47">
        <f t="shared" si="66"/>
        <v>112</v>
      </c>
      <c r="AI103" s="149">
        <f t="shared" si="76"/>
        <v>0.26229508196721313</v>
      </c>
      <c r="AJ103" s="150">
        <f t="shared" si="67"/>
        <v>90</v>
      </c>
      <c r="AK103" s="151">
        <f t="shared" si="77"/>
        <v>0.28125</v>
      </c>
      <c r="AL103" s="323">
        <f t="shared" si="68"/>
        <v>713</v>
      </c>
    </row>
    <row r="104" spans="1:38" x14ac:dyDescent="0.25">
      <c r="A104" s="722"/>
      <c r="B104" s="688"/>
      <c r="C104" s="665"/>
      <c r="D104" s="723"/>
      <c r="E104" s="192" t="s">
        <v>189</v>
      </c>
      <c r="F104" s="174">
        <v>2</v>
      </c>
      <c r="G104" s="174">
        <v>3</v>
      </c>
      <c r="H104" s="174">
        <v>2</v>
      </c>
      <c r="I104" s="174">
        <v>2</v>
      </c>
      <c r="J104" s="174">
        <v>3</v>
      </c>
      <c r="K104" s="174">
        <v>0</v>
      </c>
      <c r="L104" s="174">
        <v>0</v>
      </c>
      <c r="M104" s="319">
        <f t="shared" si="69"/>
        <v>12</v>
      </c>
      <c r="N104" s="312"/>
      <c r="O104" s="28">
        <v>15</v>
      </c>
      <c r="P104" s="28">
        <v>40</v>
      </c>
      <c r="Q104" s="28">
        <v>17</v>
      </c>
      <c r="R104" s="28">
        <v>4</v>
      </c>
      <c r="S104" s="28">
        <v>11</v>
      </c>
      <c r="T104" s="28">
        <v>8</v>
      </c>
      <c r="U104" s="28">
        <v>12</v>
      </c>
      <c r="V104" s="187">
        <f t="shared" si="70"/>
        <v>107</v>
      </c>
      <c r="W104" s="13"/>
      <c r="X104" s="146">
        <f t="shared" si="71"/>
        <v>17</v>
      </c>
      <c r="Y104" s="147">
        <f t="shared" ref="Y104" si="104">X104/$AQ$3</f>
        <v>3.386454183266932E-2</v>
      </c>
      <c r="Z104" s="47">
        <f t="shared" si="72"/>
        <v>43</v>
      </c>
      <c r="AA104" s="149">
        <f t="shared" si="74"/>
        <v>6.5349544072948323E-2</v>
      </c>
      <c r="AB104" s="146">
        <f t="shared" si="63"/>
        <v>19</v>
      </c>
      <c r="AC104" s="147">
        <f t="shared" si="79"/>
        <v>4.6228710462287104E-2</v>
      </c>
      <c r="AD104" s="47">
        <f t="shared" si="64"/>
        <v>6</v>
      </c>
      <c r="AE104" s="149">
        <f t="shared" si="87"/>
        <v>1.8292682926829267E-2</v>
      </c>
      <c r="AF104" s="146">
        <f t="shared" si="65"/>
        <v>14</v>
      </c>
      <c r="AG104" s="147">
        <f t="shared" si="75"/>
        <v>5.5555555555555552E-2</v>
      </c>
      <c r="AH104" s="47">
        <f t="shared" si="66"/>
        <v>8</v>
      </c>
      <c r="AI104" s="149">
        <f t="shared" si="76"/>
        <v>1.873536299765808E-2</v>
      </c>
      <c r="AJ104" s="150">
        <f t="shared" si="67"/>
        <v>12</v>
      </c>
      <c r="AK104" s="151">
        <f t="shared" si="77"/>
        <v>3.7499999999999999E-2</v>
      </c>
      <c r="AL104" s="323">
        <f t="shared" si="68"/>
        <v>119</v>
      </c>
    </row>
    <row r="105" spans="1:38" x14ac:dyDescent="0.25">
      <c r="A105" s="722"/>
      <c r="B105" s="688"/>
      <c r="C105" s="665"/>
      <c r="D105" s="723"/>
      <c r="E105" s="192" t="s">
        <v>190</v>
      </c>
      <c r="F105" s="174">
        <v>2</v>
      </c>
      <c r="G105" s="174">
        <v>0</v>
      </c>
      <c r="H105" s="174">
        <v>0</v>
      </c>
      <c r="I105" s="174">
        <v>1</v>
      </c>
      <c r="J105" s="174">
        <v>1</v>
      </c>
      <c r="K105" s="174">
        <v>0</v>
      </c>
      <c r="L105" s="174">
        <v>0</v>
      </c>
      <c r="M105" s="319">
        <f t="shared" si="69"/>
        <v>4</v>
      </c>
      <c r="N105" s="312"/>
      <c r="O105" s="28">
        <v>6</v>
      </c>
      <c r="P105" s="28">
        <v>30</v>
      </c>
      <c r="Q105" s="28">
        <v>12</v>
      </c>
      <c r="R105" s="28">
        <v>2</v>
      </c>
      <c r="S105" s="28">
        <v>8</v>
      </c>
      <c r="T105" s="28">
        <v>4</v>
      </c>
      <c r="U105" s="28">
        <v>7</v>
      </c>
      <c r="V105" s="187">
        <f t="shared" si="70"/>
        <v>69</v>
      </c>
      <c r="W105" s="13"/>
      <c r="X105" s="146">
        <f t="shared" si="71"/>
        <v>8</v>
      </c>
      <c r="Y105" s="147">
        <f t="shared" ref="Y105" si="105">X105/$AQ$3</f>
        <v>1.5936254980079681E-2</v>
      </c>
      <c r="Z105" s="47">
        <f t="shared" si="72"/>
        <v>30</v>
      </c>
      <c r="AA105" s="149">
        <f t="shared" si="74"/>
        <v>4.5592705167173252E-2</v>
      </c>
      <c r="AB105" s="146">
        <f t="shared" si="63"/>
        <v>12</v>
      </c>
      <c r="AC105" s="147">
        <f t="shared" si="79"/>
        <v>2.9197080291970802E-2</v>
      </c>
      <c r="AD105" s="47">
        <f t="shared" si="64"/>
        <v>3</v>
      </c>
      <c r="AE105" s="149">
        <f t="shared" si="87"/>
        <v>9.1463414634146336E-3</v>
      </c>
      <c r="AF105" s="146">
        <f t="shared" si="65"/>
        <v>9</v>
      </c>
      <c r="AG105" s="147">
        <f t="shared" si="75"/>
        <v>3.5714285714285712E-2</v>
      </c>
      <c r="AH105" s="47">
        <f t="shared" si="66"/>
        <v>4</v>
      </c>
      <c r="AI105" s="149">
        <f t="shared" si="76"/>
        <v>9.3676814988290398E-3</v>
      </c>
      <c r="AJ105" s="150">
        <f t="shared" si="67"/>
        <v>7</v>
      </c>
      <c r="AK105" s="151">
        <f t="shared" si="77"/>
        <v>2.1874999999999999E-2</v>
      </c>
      <c r="AL105" s="323">
        <f t="shared" si="68"/>
        <v>73</v>
      </c>
    </row>
    <row r="106" spans="1:38" x14ac:dyDescent="0.25">
      <c r="A106" s="722"/>
      <c r="B106" s="688"/>
      <c r="C106" s="665"/>
      <c r="D106" s="723"/>
      <c r="E106" s="192" t="s">
        <v>191</v>
      </c>
      <c r="F106" s="174">
        <v>18</v>
      </c>
      <c r="G106" s="174">
        <v>7</v>
      </c>
      <c r="H106" s="174">
        <v>2</v>
      </c>
      <c r="I106" s="174">
        <v>18</v>
      </c>
      <c r="J106" s="174">
        <v>7</v>
      </c>
      <c r="K106" s="174">
        <v>3</v>
      </c>
      <c r="L106" s="174">
        <v>0</v>
      </c>
      <c r="M106" s="319">
        <f t="shared" si="69"/>
        <v>55</v>
      </c>
      <c r="N106" s="312"/>
      <c r="O106" s="28">
        <v>74</v>
      </c>
      <c r="P106" s="28">
        <v>192</v>
      </c>
      <c r="Q106" s="28">
        <v>74</v>
      </c>
      <c r="R106" s="28">
        <v>41</v>
      </c>
      <c r="S106" s="28">
        <v>33</v>
      </c>
      <c r="T106" s="28">
        <v>65</v>
      </c>
      <c r="U106" s="28">
        <v>51</v>
      </c>
      <c r="V106" s="187">
        <f t="shared" si="70"/>
        <v>530</v>
      </c>
      <c r="W106" s="13"/>
      <c r="X106" s="146">
        <f t="shared" si="71"/>
        <v>92</v>
      </c>
      <c r="Y106" s="346">
        <f t="shared" ref="Y106" si="106">X106/$AQ$3</f>
        <v>0.18326693227091634</v>
      </c>
      <c r="Z106" s="47">
        <f t="shared" si="72"/>
        <v>199</v>
      </c>
      <c r="AA106" s="347">
        <f t="shared" si="74"/>
        <v>0.30243161094224924</v>
      </c>
      <c r="AB106" s="146">
        <f t="shared" si="63"/>
        <v>76</v>
      </c>
      <c r="AC106" s="346">
        <f t="shared" si="79"/>
        <v>0.18491484184914841</v>
      </c>
      <c r="AD106" s="47">
        <f t="shared" si="64"/>
        <v>59</v>
      </c>
      <c r="AE106" s="347">
        <f t="shared" si="87"/>
        <v>0.1798780487804878</v>
      </c>
      <c r="AF106" s="146">
        <f t="shared" si="65"/>
        <v>40</v>
      </c>
      <c r="AG106" s="346">
        <f t="shared" si="75"/>
        <v>0.15873015873015872</v>
      </c>
      <c r="AH106" s="47">
        <f t="shared" si="66"/>
        <v>68</v>
      </c>
      <c r="AI106" s="347">
        <f t="shared" si="76"/>
        <v>0.15925058548009369</v>
      </c>
      <c r="AJ106" s="150">
        <f t="shared" si="67"/>
        <v>51</v>
      </c>
      <c r="AK106" s="348">
        <f t="shared" si="77"/>
        <v>0.15937499999999999</v>
      </c>
      <c r="AL106" s="323">
        <f t="shared" si="68"/>
        <v>585</v>
      </c>
    </row>
    <row r="107" spans="1:38" x14ac:dyDescent="0.25">
      <c r="A107" s="722"/>
      <c r="B107" s="688"/>
      <c r="C107" s="665"/>
      <c r="D107" s="734" t="s">
        <v>102</v>
      </c>
      <c r="E107" s="192" t="s">
        <v>187</v>
      </c>
      <c r="F107" s="16">
        <v>75</v>
      </c>
      <c r="G107" s="16">
        <v>20</v>
      </c>
      <c r="H107" s="16">
        <v>24</v>
      </c>
      <c r="I107" s="16">
        <v>58</v>
      </c>
      <c r="J107" s="16">
        <v>24</v>
      </c>
      <c r="K107" s="16">
        <v>19</v>
      </c>
      <c r="L107" s="16">
        <v>9</v>
      </c>
      <c r="M107" s="319">
        <f t="shared" si="69"/>
        <v>229</v>
      </c>
      <c r="N107" s="312"/>
      <c r="O107" s="28">
        <v>187</v>
      </c>
      <c r="P107" s="28">
        <v>266</v>
      </c>
      <c r="Q107" s="28">
        <v>199</v>
      </c>
      <c r="R107" s="28">
        <v>105</v>
      </c>
      <c r="S107" s="28">
        <v>87</v>
      </c>
      <c r="T107" s="28">
        <v>207</v>
      </c>
      <c r="U107" s="28">
        <v>138</v>
      </c>
      <c r="V107" s="187">
        <f t="shared" si="70"/>
        <v>1189</v>
      </c>
      <c r="W107" s="13"/>
      <c r="X107" s="146">
        <f t="shared" si="71"/>
        <v>262</v>
      </c>
      <c r="Y107" s="147">
        <f t="shared" ref="Y107" si="107">X107/$AQ$3</f>
        <v>0.52191235059760954</v>
      </c>
      <c r="Z107" s="47">
        <f t="shared" si="72"/>
        <v>286</v>
      </c>
      <c r="AA107" s="149">
        <f t="shared" si="74"/>
        <v>0.43465045592705165</v>
      </c>
      <c r="AB107" s="146">
        <f t="shared" si="63"/>
        <v>223</v>
      </c>
      <c r="AC107" s="147">
        <f t="shared" si="79"/>
        <v>0.54257907542579076</v>
      </c>
      <c r="AD107" s="47">
        <f t="shared" si="64"/>
        <v>163</v>
      </c>
      <c r="AE107" s="149">
        <f t="shared" si="87"/>
        <v>0.49695121951219512</v>
      </c>
      <c r="AF107" s="146">
        <f t="shared" si="65"/>
        <v>111</v>
      </c>
      <c r="AG107" s="147">
        <f t="shared" si="75"/>
        <v>0.44047619047619047</v>
      </c>
      <c r="AH107" s="47">
        <f t="shared" si="66"/>
        <v>226</v>
      </c>
      <c r="AI107" s="149">
        <f t="shared" si="76"/>
        <v>0.52927400468384078</v>
      </c>
      <c r="AJ107" s="150">
        <f t="shared" si="67"/>
        <v>147</v>
      </c>
      <c r="AK107" s="151">
        <f t="shared" si="77"/>
        <v>0.45937499999999998</v>
      </c>
      <c r="AL107" s="323">
        <f t="shared" si="68"/>
        <v>1418</v>
      </c>
    </row>
    <row r="108" spans="1:38" x14ac:dyDescent="0.25">
      <c r="A108" s="722"/>
      <c r="B108" s="688"/>
      <c r="C108" s="665"/>
      <c r="D108" s="734"/>
      <c r="E108" s="192" t="s">
        <v>188</v>
      </c>
      <c r="F108" s="16">
        <v>38</v>
      </c>
      <c r="G108" s="16">
        <v>11</v>
      </c>
      <c r="H108" s="16">
        <v>2</v>
      </c>
      <c r="I108" s="16">
        <v>22</v>
      </c>
      <c r="J108" s="16">
        <v>9</v>
      </c>
      <c r="K108" s="16">
        <v>13</v>
      </c>
      <c r="L108" s="16">
        <v>8</v>
      </c>
      <c r="M108" s="319">
        <f t="shared" si="69"/>
        <v>103</v>
      </c>
      <c r="N108" s="312"/>
      <c r="O108" s="28">
        <v>83</v>
      </c>
      <c r="P108" s="28">
        <v>84</v>
      </c>
      <c r="Q108" s="28">
        <v>80</v>
      </c>
      <c r="R108" s="28">
        <v>38</v>
      </c>
      <c r="S108" s="28">
        <v>61</v>
      </c>
      <c r="T108" s="28">
        <v>88</v>
      </c>
      <c r="U108" s="28">
        <v>71</v>
      </c>
      <c r="V108" s="187">
        <f t="shared" si="70"/>
        <v>505</v>
      </c>
      <c r="W108" s="13"/>
      <c r="X108" s="146">
        <f t="shared" si="71"/>
        <v>121</v>
      </c>
      <c r="Y108" s="147">
        <f t="shared" ref="Y108" si="108">X108/$AQ$3</f>
        <v>0.24103585657370519</v>
      </c>
      <c r="Z108" s="47">
        <f t="shared" si="72"/>
        <v>95</v>
      </c>
      <c r="AA108" s="149">
        <f t="shared" si="74"/>
        <v>0.14437689969604864</v>
      </c>
      <c r="AB108" s="146">
        <f t="shared" si="63"/>
        <v>82</v>
      </c>
      <c r="AC108" s="147">
        <f t="shared" si="79"/>
        <v>0.19951338199513383</v>
      </c>
      <c r="AD108" s="47">
        <f t="shared" si="64"/>
        <v>60</v>
      </c>
      <c r="AE108" s="149">
        <f t="shared" si="87"/>
        <v>0.18292682926829268</v>
      </c>
      <c r="AF108" s="146">
        <f t="shared" si="65"/>
        <v>70</v>
      </c>
      <c r="AG108" s="147">
        <f t="shared" si="75"/>
        <v>0.27777777777777779</v>
      </c>
      <c r="AH108" s="47">
        <f t="shared" si="66"/>
        <v>101</v>
      </c>
      <c r="AI108" s="149">
        <f t="shared" si="76"/>
        <v>0.23653395784543327</v>
      </c>
      <c r="AJ108" s="150">
        <f t="shared" si="67"/>
        <v>79</v>
      </c>
      <c r="AK108" s="151">
        <f t="shared" si="77"/>
        <v>0.24687500000000001</v>
      </c>
      <c r="AL108" s="323">
        <f t="shared" si="68"/>
        <v>608</v>
      </c>
    </row>
    <row r="109" spans="1:38" x14ac:dyDescent="0.25">
      <c r="A109" s="722"/>
      <c r="B109" s="688"/>
      <c r="C109" s="665"/>
      <c r="D109" s="734"/>
      <c r="E109" s="192" t="s">
        <v>189</v>
      </c>
      <c r="F109" s="16">
        <v>2</v>
      </c>
      <c r="G109" s="16">
        <v>3</v>
      </c>
      <c r="H109" s="16">
        <v>0</v>
      </c>
      <c r="I109" s="16">
        <v>4</v>
      </c>
      <c r="J109" s="16">
        <v>2</v>
      </c>
      <c r="K109" s="16">
        <v>1</v>
      </c>
      <c r="L109" s="16">
        <v>0</v>
      </c>
      <c r="M109" s="319">
        <f t="shared" si="69"/>
        <v>12</v>
      </c>
      <c r="N109" s="312"/>
      <c r="O109" s="28">
        <v>20</v>
      </c>
      <c r="P109" s="28">
        <v>46</v>
      </c>
      <c r="Q109" s="28">
        <v>18</v>
      </c>
      <c r="R109" s="28">
        <v>17</v>
      </c>
      <c r="S109" s="28">
        <v>15</v>
      </c>
      <c r="T109" s="28">
        <v>11</v>
      </c>
      <c r="U109" s="28">
        <v>17</v>
      </c>
      <c r="V109" s="187">
        <f t="shared" si="70"/>
        <v>144</v>
      </c>
      <c r="W109" s="13"/>
      <c r="X109" s="146">
        <f t="shared" si="71"/>
        <v>22</v>
      </c>
      <c r="Y109" s="147">
        <f t="shared" ref="Y109" si="109">X109/$AQ$3</f>
        <v>4.3824701195219126E-2</v>
      </c>
      <c r="Z109" s="47">
        <f t="shared" si="72"/>
        <v>49</v>
      </c>
      <c r="AA109" s="149">
        <f t="shared" si="74"/>
        <v>7.4468085106382975E-2</v>
      </c>
      <c r="AB109" s="146">
        <f t="shared" si="63"/>
        <v>18</v>
      </c>
      <c r="AC109" s="147">
        <f t="shared" si="79"/>
        <v>4.3795620437956206E-2</v>
      </c>
      <c r="AD109" s="47">
        <f t="shared" si="64"/>
        <v>21</v>
      </c>
      <c r="AE109" s="149">
        <f t="shared" si="87"/>
        <v>6.402439024390244E-2</v>
      </c>
      <c r="AF109" s="146">
        <f t="shared" si="65"/>
        <v>17</v>
      </c>
      <c r="AG109" s="147">
        <f t="shared" si="75"/>
        <v>6.7460317460317457E-2</v>
      </c>
      <c r="AH109" s="47">
        <f t="shared" si="66"/>
        <v>12</v>
      </c>
      <c r="AI109" s="149">
        <f t="shared" si="76"/>
        <v>2.8103044496487119E-2</v>
      </c>
      <c r="AJ109" s="150">
        <f t="shared" si="67"/>
        <v>17</v>
      </c>
      <c r="AK109" s="151">
        <f t="shared" si="77"/>
        <v>5.3124999999999999E-2</v>
      </c>
      <c r="AL109" s="323">
        <f t="shared" si="68"/>
        <v>156</v>
      </c>
    </row>
    <row r="110" spans="1:38" x14ac:dyDescent="0.25">
      <c r="A110" s="722"/>
      <c r="B110" s="688"/>
      <c r="C110" s="665"/>
      <c r="D110" s="734"/>
      <c r="E110" s="192" t="s">
        <v>190</v>
      </c>
      <c r="F110" s="16">
        <v>1</v>
      </c>
      <c r="G110" s="16">
        <v>0</v>
      </c>
      <c r="H110" s="16">
        <v>1</v>
      </c>
      <c r="I110" s="16">
        <v>0</v>
      </c>
      <c r="J110" s="16">
        <v>2</v>
      </c>
      <c r="K110" s="16">
        <v>0</v>
      </c>
      <c r="L110" s="16">
        <v>1</v>
      </c>
      <c r="M110" s="319">
        <f t="shared" si="69"/>
        <v>5</v>
      </c>
      <c r="N110" s="312"/>
      <c r="O110" s="28">
        <v>6</v>
      </c>
      <c r="P110" s="28">
        <v>28</v>
      </c>
      <c r="Q110" s="28">
        <v>11</v>
      </c>
      <c r="R110" s="28">
        <v>7</v>
      </c>
      <c r="S110" s="28">
        <v>6</v>
      </c>
      <c r="T110" s="28">
        <v>4</v>
      </c>
      <c r="U110" s="28">
        <v>10</v>
      </c>
      <c r="V110" s="187">
        <f t="shared" si="70"/>
        <v>72</v>
      </c>
      <c r="W110" s="13"/>
      <c r="X110" s="146">
        <f t="shared" si="71"/>
        <v>7</v>
      </c>
      <c r="Y110" s="147">
        <f t="shared" ref="Y110" si="110">X110/$AQ$3</f>
        <v>1.3944223107569721E-2</v>
      </c>
      <c r="Z110" s="47">
        <f t="shared" si="72"/>
        <v>28</v>
      </c>
      <c r="AA110" s="149">
        <f t="shared" si="74"/>
        <v>4.2553191489361701E-2</v>
      </c>
      <c r="AB110" s="146">
        <f t="shared" si="63"/>
        <v>12</v>
      </c>
      <c r="AC110" s="147">
        <f t="shared" si="79"/>
        <v>2.9197080291970802E-2</v>
      </c>
      <c r="AD110" s="47">
        <f t="shared" si="64"/>
        <v>7</v>
      </c>
      <c r="AE110" s="149">
        <f t="shared" si="87"/>
        <v>2.1341463414634148E-2</v>
      </c>
      <c r="AF110" s="146">
        <f t="shared" si="65"/>
        <v>8</v>
      </c>
      <c r="AG110" s="147">
        <f t="shared" si="75"/>
        <v>3.1746031746031744E-2</v>
      </c>
      <c r="AH110" s="47">
        <f t="shared" si="66"/>
        <v>4</v>
      </c>
      <c r="AI110" s="149">
        <f t="shared" si="76"/>
        <v>9.3676814988290398E-3</v>
      </c>
      <c r="AJ110" s="150">
        <f t="shared" si="67"/>
        <v>11</v>
      </c>
      <c r="AK110" s="151">
        <f t="shared" si="77"/>
        <v>3.4375000000000003E-2</v>
      </c>
      <c r="AL110" s="323">
        <f t="shared" si="68"/>
        <v>77</v>
      </c>
    </row>
    <row r="111" spans="1:38" ht="15.75" thickBot="1" x14ac:dyDescent="0.3">
      <c r="A111" s="722"/>
      <c r="B111" s="688"/>
      <c r="C111" s="665"/>
      <c r="D111" s="736"/>
      <c r="E111" s="271" t="s">
        <v>191</v>
      </c>
      <c r="F111" s="320">
        <v>21</v>
      </c>
      <c r="G111" s="320">
        <v>7</v>
      </c>
      <c r="H111" s="320">
        <v>4</v>
      </c>
      <c r="I111" s="320">
        <v>18</v>
      </c>
      <c r="J111" s="320">
        <v>7</v>
      </c>
      <c r="K111" s="320">
        <v>5</v>
      </c>
      <c r="L111" s="320">
        <v>0</v>
      </c>
      <c r="M111" s="321">
        <f t="shared" si="69"/>
        <v>62</v>
      </c>
      <c r="N111" s="312"/>
      <c r="O111" s="28">
        <v>69</v>
      </c>
      <c r="P111" s="28">
        <v>193</v>
      </c>
      <c r="Q111" s="28">
        <v>72</v>
      </c>
      <c r="R111" s="28">
        <v>59</v>
      </c>
      <c r="S111" s="28">
        <v>39</v>
      </c>
      <c r="T111" s="28">
        <v>79</v>
      </c>
      <c r="U111" s="28">
        <v>66</v>
      </c>
      <c r="V111" s="187">
        <f t="shared" si="70"/>
        <v>577</v>
      </c>
      <c r="W111" s="13"/>
      <c r="X111" s="302">
        <f t="shared" si="71"/>
        <v>90</v>
      </c>
      <c r="Y111" s="343">
        <f>X111/$AQ$3</f>
        <v>0.17928286852589642</v>
      </c>
      <c r="Z111" s="303">
        <f t="shared" si="72"/>
        <v>200</v>
      </c>
      <c r="AA111" s="344">
        <f t="shared" si="74"/>
        <v>0.303951367781155</v>
      </c>
      <c r="AB111" s="302">
        <f t="shared" si="63"/>
        <v>76</v>
      </c>
      <c r="AC111" s="343">
        <f t="shared" si="79"/>
        <v>0.18491484184914841</v>
      </c>
      <c r="AD111" s="303">
        <f t="shared" si="64"/>
        <v>77</v>
      </c>
      <c r="AE111" s="344">
        <f t="shared" si="87"/>
        <v>0.2347560975609756</v>
      </c>
      <c r="AF111" s="302">
        <f t="shared" si="65"/>
        <v>46</v>
      </c>
      <c r="AG111" s="343">
        <f t="shared" si="75"/>
        <v>0.18253968253968253</v>
      </c>
      <c r="AH111" s="303">
        <f t="shared" si="66"/>
        <v>84</v>
      </c>
      <c r="AI111" s="344">
        <f t="shared" si="76"/>
        <v>0.19672131147540983</v>
      </c>
      <c r="AJ111" s="304">
        <f t="shared" si="67"/>
        <v>66</v>
      </c>
      <c r="AK111" s="345">
        <f t="shared" si="77"/>
        <v>0.20624999999999999</v>
      </c>
      <c r="AL111" s="324">
        <f t="shared" si="68"/>
        <v>639</v>
      </c>
    </row>
    <row r="112" spans="1:38" ht="42" customHeight="1" x14ac:dyDescent="0.25">
      <c r="A112" s="722"/>
      <c r="B112" s="688"/>
      <c r="C112" s="737"/>
      <c r="D112" s="724" t="s">
        <v>144</v>
      </c>
      <c r="E112" s="286" t="s">
        <v>43</v>
      </c>
      <c r="F112" s="325">
        <v>17</v>
      </c>
      <c r="G112" s="325">
        <v>6</v>
      </c>
      <c r="H112" s="325">
        <v>2</v>
      </c>
      <c r="I112" s="325">
        <v>2</v>
      </c>
      <c r="J112" s="325">
        <v>1</v>
      </c>
      <c r="K112" s="325">
        <v>2</v>
      </c>
      <c r="L112" s="325">
        <v>2</v>
      </c>
      <c r="M112" s="318">
        <f t="shared" si="69"/>
        <v>32</v>
      </c>
      <c r="N112" s="312"/>
      <c r="O112" s="174">
        <v>82</v>
      </c>
      <c r="P112" s="174">
        <v>150</v>
      </c>
      <c r="Q112" s="174">
        <v>90</v>
      </c>
      <c r="R112" s="174">
        <v>39</v>
      </c>
      <c r="S112" s="174">
        <v>50</v>
      </c>
      <c r="T112" s="174">
        <v>117</v>
      </c>
      <c r="U112" s="174">
        <v>54</v>
      </c>
      <c r="V112" s="187">
        <f t="shared" si="70"/>
        <v>582</v>
      </c>
      <c r="W112" s="13"/>
      <c r="X112" s="305">
        <f t="shared" si="71"/>
        <v>99</v>
      </c>
      <c r="Y112" s="161">
        <f t="shared" ref="Y112" si="111">X112/$AQ$3</f>
        <v>0.19721115537848605</v>
      </c>
      <c r="Z112" s="306">
        <f t="shared" si="72"/>
        <v>156</v>
      </c>
      <c r="AA112" s="162">
        <f t="shared" si="74"/>
        <v>0.23708206686930092</v>
      </c>
      <c r="AB112" s="305">
        <f t="shared" si="63"/>
        <v>92</v>
      </c>
      <c r="AC112" s="161">
        <f t="shared" si="79"/>
        <v>0.22384428223844283</v>
      </c>
      <c r="AD112" s="306">
        <f t="shared" si="64"/>
        <v>41</v>
      </c>
      <c r="AE112" s="162">
        <f t="shared" si="87"/>
        <v>0.125</v>
      </c>
      <c r="AF112" s="305">
        <f t="shared" si="65"/>
        <v>51</v>
      </c>
      <c r="AG112" s="161">
        <f t="shared" si="75"/>
        <v>0.20238095238095238</v>
      </c>
      <c r="AH112" s="306">
        <f t="shared" si="66"/>
        <v>119</v>
      </c>
      <c r="AI112" s="162">
        <f t="shared" si="76"/>
        <v>0.27868852459016391</v>
      </c>
      <c r="AJ112" s="307">
        <f t="shared" si="67"/>
        <v>56</v>
      </c>
      <c r="AK112" s="163">
        <f t="shared" si="77"/>
        <v>0.17499999999999999</v>
      </c>
      <c r="AL112" s="322">
        <f t="shared" si="68"/>
        <v>614</v>
      </c>
    </row>
    <row r="113" spans="1:38" ht="15.75" thickBot="1" x14ac:dyDescent="0.3">
      <c r="A113" s="722"/>
      <c r="B113" s="688"/>
      <c r="C113" s="737"/>
      <c r="D113" s="723"/>
      <c r="E113" s="192" t="s">
        <v>97</v>
      </c>
      <c r="F113" s="16">
        <v>120</v>
      </c>
      <c r="G113" s="16">
        <v>35</v>
      </c>
      <c r="H113" s="16">
        <v>29</v>
      </c>
      <c r="I113" s="16">
        <v>100</v>
      </c>
      <c r="J113" s="16">
        <v>43</v>
      </c>
      <c r="K113" s="16">
        <v>36</v>
      </c>
      <c r="L113" s="16">
        <v>16</v>
      </c>
      <c r="M113" s="319">
        <f t="shared" si="69"/>
        <v>379</v>
      </c>
      <c r="N113" s="312"/>
      <c r="O113" s="174">
        <v>283</v>
      </c>
      <c r="P113" s="174">
        <v>467</v>
      </c>
      <c r="Q113" s="174">
        <v>290</v>
      </c>
      <c r="R113" s="174">
        <v>187</v>
      </c>
      <c r="S113" s="174">
        <v>158</v>
      </c>
      <c r="T113" s="174">
        <v>272</v>
      </c>
      <c r="U113" s="174">
        <v>248</v>
      </c>
      <c r="V113" s="187">
        <f t="shared" si="70"/>
        <v>1905</v>
      </c>
      <c r="W113" s="13"/>
      <c r="X113" s="302">
        <f t="shared" si="71"/>
        <v>403</v>
      </c>
      <c r="Y113" s="148">
        <f t="shared" ref="Y113" si="112">X113/$AQ$3</f>
        <v>0.8027888446215139</v>
      </c>
      <c r="Z113" s="303">
        <f t="shared" si="72"/>
        <v>502</v>
      </c>
      <c r="AA113" s="164">
        <f t="shared" si="74"/>
        <v>0.76291793313069911</v>
      </c>
      <c r="AB113" s="302">
        <f t="shared" si="63"/>
        <v>319</v>
      </c>
      <c r="AC113" s="148">
        <f t="shared" si="79"/>
        <v>0.77615571776155723</v>
      </c>
      <c r="AD113" s="303">
        <f t="shared" si="64"/>
        <v>287</v>
      </c>
      <c r="AE113" s="164">
        <f t="shared" si="87"/>
        <v>0.875</v>
      </c>
      <c r="AF113" s="302">
        <f t="shared" si="65"/>
        <v>201</v>
      </c>
      <c r="AG113" s="148">
        <f t="shared" si="75"/>
        <v>0.79761904761904767</v>
      </c>
      <c r="AH113" s="303">
        <f t="shared" si="66"/>
        <v>308</v>
      </c>
      <c r="AI113" s="164">
        <f t="shared" si="76"/>
        <v>0.72131147540983609</v>
      </c>
      <c r="AJ113" s="304">
        <f t="shared" si="67"/>
        <v>264</v>
      </c>
      <c r="AK113" s="152">
        <f t="shared" si="77"/>
        <v>0.82499999999999996</v>
      </c>
      <c r="AL113" s="323">
        <f t="shared" si="68"/>
        <v>2284</v>
      </c>
    </row>
    <row r="114" spans="1:38" x14ac:dyDescent="0.25">
      <c r="A114" s="722"/>
      <c r="B114" s="688"/>
      <c r="C114" s="665" t="s">
        <v>45</v>
      </c>
      <c r="D114" s="723" t="s">
        <v>103</v>
      </c>
      <c r="E114" s="192" t="s">
        <v>38</v>
      </c>
      <c r="F114" s="16">
        <v>0</v>
      </c>
      <c r="G114" s="16">
        <v>0</v>
      </c>
      <c r="H114" s="16">
        <v>0</v>
      </c>
      <c r="I114" s="16">
        <v>0</v>
      </c>
      <c r="J114" s="16">
        <v>0</v>
      </c>
      <c r="K114" s="16">
        <v>0</v>
      </c>
      <c r="L114" s="16">
        <v>0</v>
      </c>
      <c r="M114" s="319">
        <f t="shared" si="69"/>
        <v>0</v>
      </c>
      <c r="N114" s="312"/>
      <c r="O114" s="174">
        <v>3</v>
      </c>
      <c r="P114" s="174">
        <v>11</v>
      </c>
      <c r="Q114" s="174">
        <v>7</v>
      </c>
      <c r="R114" s="174">
        <v>1</v>
      </c>
      <c r="S114" s="174"/>
      <c r="T114" s="174">
        <v>3</v>
      </c>
      <c r="U114" s="174">
        <v>1</v>
      </c>
      <c r="V114" s="187">
        <f t="shared" si="70"/>
        <v>26</v>
      </c>
      <c r="W114" s="13"/>
      <c r="X114" s="299">
        <f t="shared" si="71"/>
        <v>3</v>
      </c>
      <c r="Y114" s="158">
        <f>X114/$X$112</f>
        <v>3.0303030303030304E-2</v>
      </c>
      <c r="Z114" s="300">
        <f t="shared" si="72"/>
        <v>11</v>
      </c>
      <c r="AA114" s="158">
        <f>Z114/$Z$112</f>
        <v>7.0512820512820512E-2</v>
      </c>
      <c r="AB114" s="299">
        <f t="shared" si="63"/>
        <v>7</v>
      </c>
      <c r="AC114" s="158">
        <f>AB114/$AB$112</f>
        <v>7.6086956521739135E-2</v>
      </c>
      <c r="AD114" s="300">
        <f t="shared" si="64"/>
        <v>1</v>
      </c>
      <c r="AE114" s="158">
        <f>AD114/$AD$112</f>
        <v>2.4390243902439025E-2</v>
      </c>
      <c r="AF114" s="299">
        <f t="shared" si="65"/>
        <v>0</v>
      </c>
      <c r="AG114" s="158">
        <f>AF114/$AF$112</f>
        <v>0</v>
      </c>
      <c r="AH114" s="300">
        <f t="shared" si="66"/>
        <v>3</v>
      </c>
      <c r="AI114" s="158">
        <f>AH114/$AH$112</f>
        <v>2.5210084033613446E-2</v>
      </c>
      <c r="AJ114" s="301">
        <f t="shared" si="67"/>
        <v>1</v>
      </c>
      <c r="AK114" s="158">
        <f>AJ114/$AJ$112</f>
        <v>1.7857142857142856E-2</v>
      </c>
      <c r="AL114" s="323">
        <f t="shared" si="68"/>
        <v>26</v>
      </c>
    </row>
    <row r="115" spans="1:38" x14ac:dyDescent="0.25">
      <c r="A115" s="722"/>
      <c r="B115" s="688"/>
      <c r="C115" s="665"/>
      <c r="D115" s="723"/>
      <c r="E115" s="192" t="s">
        <v>50</v>
      </c>
      <c r="F115" s="16">
        <v>1</v>
      </c>
      <c r="G115" s="16">
        <v>0</v>
      </c>
      <c r="H115" s="16">
        <v>0</v>
      </c>
      <c r="I115" s="16">
        <v>0</v>
      </c>
      <c r="J115" s="16">
        <v>0</v>
      </c>
      <c r="K115" s="16">
        <v>0</v>
      </c>
      <c r="L115" s="16">
        <v>0</v>
      </c>
      <c r="M115" s="319">
        <f t="shared" si="69"/>
        <v>1</v>
      </c>
      <c r="N115" s="312"/>
      <c r="O115" s="174">
        <v>2</v>
      </c>
      <c r="P115" s="174">
        <v>10</v>
      </c>
      <c r="Q115" s="174">
        <v>2</v>
      </c>
      <c r="R115" s="174">
        <v>1</v>
      </c>
      <c r="S115" s="174">
        <v>1</v>
      </c>
      <c r="T115" s="174">
        <v>2</v>
      </c>
      <c r="U115" s="174">
        <v>2</v>
      </c>
      <c r="V115" s="187">
        <f t="shared" si="70"/>
        <v>20</v>
      </c>
      <c r="W115" s="13"/>
      <c r="X115" s="146">
        <f t="shared" si="71"/>
        <v>3</v>
      </c>
      <c r="Y115" s="158">
        <f t="shared" ref="Y115:Y133" si="113">X115/$X$112</f>
        <v>3.0303030303030304E-2</v>
      </c>
      <c r="Z115" s="47">
        <f t="shared" si="72"/>
        <v>10</v>
      </c>
      <c r="AA115" s="158">
        <f t="shared" ref="AA115:AA133" si="114">Z115/$Z$112</f>
        <v>6.4102564102564097E-2</v>
      </c>
      <c r="AB115" s="146">
        <f t="shared" si="63"/>
        <v>2</v>
      </c>
      <c r="AC115" s="158">
        <f t="shared" ref="AC115:AC132" si="115">AB115/$AB$112</f>
        <v>2.1739130434782608E-2</v>
      </c>
      <c r="AD115" s="47">
        <f t="shared" si="64"/>
        <v>1</v>
      </c>
      <c r="AE115" s="158">
        <f t="shared" ref="AE115:AE133" si="116">AD115/$AD$112</f>
        <v>2.4390243902439025E-2</v>
      </c>
      <c r="AF115" s="146">
        <f t="shared" si="65"/>
        <v>1</v>
      </c>
      <c r="AG115" s="158">
        <f t="shared" ref="AG115:AG133" si="117">AF115/$AF$112</f>
        <v>1.9607843137254902E-2</v>
      </c>
      <c r="AH115" s="47">
        <f t="shared" si="66"/>
        <v>2</v>
      </c>
      <c r="AI115" s="158">
        <f t="shared" ref="AI115:AI133" si="118">AH115/$AH$112</f>
        <v>1.680672268907563E-2</v>
      </c>
      <c r="AJ115" s="150">
        <f t="shared" si="67"/>
        <v>2</v>
      </c>
      <c r="AK115" s="158">
        <f t="shared" ref="AK115:AK133" si="119">AJ115/$AJ$112</f>
        <v>3.5714285714285712E-2</v>
      </c>
      <c r="AL115" s="323">
        <f t="shared" si="68"/>
        <v>21</v>
      </c>
    </row>
    <row r="116" spans="1:38" x14ac:dyDescent="0.25">
      <c r="A116" s="722"/>
      <c r="B116" s="688"/>
      <c r="C116" s="665"/>
      <c r="D116" s="723"/>
      <c r="E116" s="192" t="s">
        <v>35</v>
      </c>
      <c r="F116" s="16">
        <v>12</v>
      </c>
      <c r="G116" s="16">
        <v>4</v>
      </c>
      <c r="H116" s="16">
        <v>1</v>
      </c>
      <c r="I116" s="16">
        <v>2</v>
      </c>
      <c r="J116" s="16">
        <v>0</v>
      </c>
      <c r="K116" s="16">
        <v>1</v>
      </c>
      <c r="L116" s="16">
        <v>2</v>
      </c>
      <c r="M116" s="319">
        <f t="shared" si="69"/>
        <v>22</v>
      </c>
      <c r="N116" s="312"/>
      <c r="O116" s="174">
        <v>37</v>
      </c>
      <c r="P116" s="174">
        <v>51</v>
      </c>
      <c r="Q116" s="174">
        <v>41</v>
      </c>
      <c r="R116" s="174">
        <v>21</v>
      </c>
      <c r="S116" s="174">
        <v>29</v>
      </c>
      <c r="T116" s="174">
        <v>64</v>
      </c>
      <c r="U116" s="174">
        <v>21</v>
      </c>
      <c r="V116" s="187">
        <f t="shared" si="70"/>
        <v>264</v>
      </c>
      <c r="W116" s="13"/>
      <c r="X116" s="146">
        <f t="shared" si="71"/>
        <v>49</v>
      </c>
      <c r="Y116" s="158">
        <f t="shared" si="113"/>
        <v>0.49494949494949497</v>
      </c>
      <c r="Z116" s="47">
        <f t="shared" si="72"/>
        <v>55</v>
      </c>
      <c r="AA116" s="158">
        <f t="shared" si="114"/>
        <v>0.35256410256410259</v>
      </c>
      <c r="AB116" s="146">
        <f t="shared" si="63"/>
        <v>42</v>
      </c>
      <c r="AC116" s="158">
        <f t="shared" si="115"/>
        <v>0.45652173913043476</v>
      </c>
      <c r="AD116" s="47">
        <f t="shared" si="64"/>
        <v>23</v>
      </c>
      <c r="AE116" s="158">
        <f t="shared" si="116"/>
        <v>0.56097560975609762</v>
      </c>
      <c r="AF116" s="146">
        <f t="shared" si="65"/>
        <v>29</v>
      </c>
      <c r="AG116" s="158">
        <f t="shared" si="117"/>
        <v>0.56862745098039214</v>
      </c>
      <c r="AH116" s="47">
        <f t="shared" si="66"/>
        <v>65</v>
      </c>
      <c r="AI116" s="158">
        <f t="shared" si="118"/>
        <v>0.54621848739495793</v>
      </c>
      <c r="AJ116" s="150">
        <f t="shared" si="67"/>
        <v>23</v>
      </c>
      <c r="AK116" s="158">
        <f t="shared" si="119"/>
        <v>0.4107142857142857</v>
      </c>
      <c r="AL116" s="323">
        <f t="shared" si="68"/>
        <v>286</v>
      </c>
    </row>
    <row r="117" spans="1:38" x14ac:dyDescent="0.25">
      <c r="A117" s="722"/>
      <c r="B117" s="688"/>
      <c r="C117" s="665"/>
      <c r="D117" s="723"/>
      <c r="E117" s="192" t="s">
        <v>37</v>
      </c>
      <c r="F117" s="16">
        <v>2</v>
      </c>
      <c r="G117" s="16">
        <v>1</v>
      </c>
      <c r="H117" s="16">
        <v>0</v>
      </c>
      <c r="I117" s="16">
        <v>0</v>
      </c>
      <c r="J117" s="16">
        <v>1</v>
      </c>
      <c r="K117" s="16">
        <v>0</v>
      </c>
      <c r="L117" s="16">
        <v>0</v>
      </c>
      <c r="M117" s="319">
        <f t="shared" si="69"/>
        <v>4</v>
      </c>
      <c r="N117" s="312"/>
      <c r="O117" s="174">
        <v>9</v>
      </c>
      <c r="P117" s="174">
        <v>19</v>
      </c>
      <c r="Q117" s="174">
        <v>9</v>
      </c>
      <c r="R117" s="174">
        <v>2</v>
      </c>
      <c r="S117" s="174">
        <v>8</v>
      </c>
      <c r="T117" s="174">
        <v>12</v>
      </c>
      <c r="U117" s="174">
        <v>11</v>
      </c>
      <c r="V117" s="187">
        <f t="shared" si="70"/>
        <v>70</v>
      </c>
      <c r="W117" s="13"/>
      <c r="X117" s="146">
        <f t="shared" si="71"/>
        <v>11</v>
      </c>
      <c r="Y117" s="158">
        <f t="shared" si="113"/>
        <v>0.1111111111111111</v>
      </c>
      <c r="Z117" s="47">
        <f t="shared" si="72"/>
        <v>20</v>
      </c>
      <c r="AA117" s="158">
        <f>Z117/$Z$112</f>
        <v>0.12820512820512819</v>
      </c>
      <c r="AB117" s="146">
        <f t="shared" si="63"/>
        <v>9</v>
      </c>
      <c r="AC117" s="158">
        <f>AB117/$AB$112</f>
        <v>9.7826086956521743E-2</v>
      </c>
      <c r="AD117" s="47">
        <f t="shared" si="64"/>
        <v>2</v>
      </c>
      <c r="AE117" s="158">
        <f>AD117/$AD$112</f>
        <v>4.878048780487805E-2</v>
      </c>
      <c r="AF117" s="146">
        <f t="shared" si="65"/>
        <v>9</v>
      </c>
      <c r="AG117" s="158">
        <f>AF117/$AF$112</f>
        <v>0.17647058823529413</v>
      </c>
      <c r="AH117" s="47">
        <f t="shared" si="66"/>
        <v>12</v>
      </c>
      <c r="AI117" s="158">
        <f t="shared" si="118"/>
        <v>0.10084033613445378</v>
      </c>
      <c r="AJ117" s="150">
        <f t="shared" si="67"/>
        <v>11</v>
      </c>
      <c r="AK117" s="158">
        <f t="shared" si="119"/>
        <v>0.19642857142857142</v>
      </c>
      <c r="AL117" s="323">
        <f t="shared" si="68"/>
        <v>74</v>
      </c>
    </row>
    <row r="118" spans="1:38" x14ac:dyDescent="0.25">
      <c r="A118" s="722"/>
      <c r="B118" s="688"/>
      <c r="C118" s="665"/>
      <c r="D118" s="723"/>
      <c r="E118" s="192" t="s">
        <v>36</v>
      </c>
      <c r="F118" s="16">
        <v>2</v>
      </c>
      <c r="G118" s="16">
        <v>1</v>
      </c>
      <c r="H118" s="16">
        <v>1</v>
      </c>
      <c r="I118" s="16">
        <v>0</v>
      </c>
      <c r="J118" s="16">
        <v>0</v>
      </c>
      <c r="K118" s="16">
        <v>1</v>
      </c>
      <c r="L118" s="16">
        <v>0</v>
      </c>
      <c r="M118" s="319">
        <f t="shared" si="69"/>
        <v>5</v>
      </c>
      <c r="N118" s="312"/>
      <c r="O118" s="174">
        <v>31</v>
      </c>
      <c r="P118" s="174">
        <v>59</v>
      </c>
      <c r="Q118" s="174">
        <v>31</v>
      </c>
      <c r="R118" s="174">
        <v>14</v>
      </c>
      <c r="S118" s="174">
        <v>12</v>
      </c>
      <c r="T118" s="174">
        <v>36</v>
      </c>
      <c r="U118" s="174">
        <v>19</v>
      </c>
      <c r="V118" s="187">
        <f t="shared" si="70"/>
        <v>202</v>
      </c>
      <c r="W118" s="13"/>
      <c r="X118" s="146">
        <f t="shared" si="71"/>
        <v>33</v>
      </c>
      <c r="Y118" s="158">
        <f t="shared" si="113"/>
        <v>0.33333333333333331</v>
      </c>
      <c r="Z118" s="47">
        <f t="shared" si="72"/>
        <v>60</v>
      </c>
      <c r="AA118" s="158">
        <f t="shared" si="114"/>
        <v>0.38461538461538464</v>
      </c>
      <c r="AB118" s="146">
        <f t="shared" si="63"/>
        <v>32</v>
      </c>
      <c r="AC118" s="158">
        <f t="shared" si="115"/>
        <v>0.34782608695652173</v>
      </c>
      <c r="AD118" s="47">
        <f t="shared" si="64"/>
        <v>14</v>
      </c>
      <c r="AE118" s="158">
        <f t="shared" si="116"/>
        <v>0.34146341463414637</v>
      </c>
      <c r="AF118" s="146">
        <f t="shared" si="65"/>
        <v>12</v>
      </c>
      <c r="AG118" s="158">
        <f t="shared" si="117"/>
        <v>0.23529411764705882</v>
      </c>
      <c r="AH118" s="47">
        <f t="shared" si="66"/>
        <v>37</v>
      </c>
      <c r="AI118" s="158">
        <f>AH118/$AH$112</f>
        <v>0.31092436974789917</v>
      </c>
      <c r="AJ118" s="150">
        <f t="shared" si="67"/>
        <v>19</v>
      </c>
      <c r="AK118" s="158">
        <f>AJ118/$AJ$112</f>
        <v>0.3392857142857143</v>
      </c>
      <c r="AL118" s="323">
        <f t="shared" si="68"/>
        <v>207</v>
      </c>
    </row>
    <row r="119" spans="1:38" x14ac:dyDescent="0.25">
      <c r="A119" s="722"/>
      <c r="B119" s="688"/>
      <c r="C119" s="665"/>
      <c r="D119" s="723" t="s">
        <v>104</v>
      </c>
      <c r="E119" s="192" t="s">
        <v>38</v>
      </c>
      <c r="F119" s="16">
        <v>1</v>
      </c>
      <c r="G119" s="16">
        <v>0</v>
      </c>
      <c r="H119" s="16">
        <v>0</v>
      </c>
      <c r="I119" s="16">
        <v>0</v>
      </c>
      <c r="J119" s="16">
        <v>0</v>
      </c>
      <c r="K119" s="16">
        <v>0</v>
      </c>
      <c r="L119" s="16">
        <v>0</v>
      </c>
      <c r="M119" s="319">
        <f t="shared" si="69"/>
        <v>1</v>
      </c>
      <c r="N119" s="312"/>
      <c r="O119" s="174">
        <v>6</v>
      </c>
      <c r="P119" s="174">
        <v>15</v>
      </c>
      <c r="Q119" s="174">
        <v>10</v>
      </c>
      <c r="R119" s="174">
        <v>1</v>
      </c>
      <c r="S119" s="174">
        <v>3</v>
      </c>
      <c r="T119" s="174">
        <v>3</v>
      </c>
      <c r="U119" s="174">
        <v>5</v>
      </c>
      <c r="V119" s="187">
        <f t="shared" si="70"/>
        <v>43</v>
      </c>
      <c r="W119" s="13"/>
      <c r="X119" s="146">
        <f t="shared" si="71"/>
        <v>7</v>
      </c>
      <c r="Y119" s="158">
        <f t="shared" si="113"/>
        <v>7.0707070707070704E-2</v>
      </c>
      <c r="Z119" s="47">
        <f t="shared" si="72"/>
        <v>15</v>
      </c>
      <c r="AA119" s="158">
        <f t="shared" si="114"/>
        <v>9.6153846153846159E-2</v>
      </c>
      <c r="AB119" s="146">
        <f t="shared" si="63"/>
        <v>10</v>
      </c>
      <c r="AC119" s="158">
        <f t="shared" si="115"/>
        <v>0.10869565217391304</v>
      </c>
      <c r="AD119" s="47">
        <f t="shared" si="64"/>
        <v>1</v>
      </c>
      <c r="AE119" s="158">
        <f t="shared" si="116"/>
        <v>2.4390243902439025E-2</v>
      </c>
      <c r="AF119" s="146">
        <f t="shared" si="65"/>
        <v>3</v>
      </c>
      <c r="AG119" s="158">
        <f t="shared" si="117"/>
        <v>5.8823529411764705E-2</v>
      </c>
      <c r="AH119" s="47">
        <f t="shared" si="66"/>
        <v>3</v>
      </c>
      <c r="AI119" s="158">
        <f t="shared" si="118"/>
        <v>2.5210084033613446E-2</v>
      </c>
      <c r="AJ119" s="150">
        <f t="shared" si="67"/>
        <v>5</v>
      </c>
      <c r="AK119" s="158">
        <f t="shared" si="119"/>
        <v>8.9285714285714288E-2</v>
      </c>
      <c r="AL119" s="323">
        <f t="shared" si="68"/>
        <v>44</v>
      </c>
    </row>
    <row r="120" spans="1:38" x14ac:dyDescent="0.25">
      <c r="A120" s="722"/>
      <c r="B120" s="688"/>
      <c r="C120" s="665"/>
      <c r="D120" s="723"/>
      <c r="E120" s="192" t="s">
        <v>50</v>
      </c>
      <c r="F120" s="16">
        <v>1</v>
      </c>
      <c r="G120" s="16">
        <v>0</v>
      </c>
      <c r="H120" s="16">
        <v>0</v>
      </c>
      <c r="I120" s="16">
        <v>0</v>
      </c>
      <c r="J120" s="16">
        <v>0</v>
      </c>
      <c r="K120" s="16">
        <v>0</v>
      </c>
      <c r="L120" s="16">
        <v>0</v>
      </c>
      <c r="M120" s="319">
        <f t="shared" si="69"/>
        <v>1</v>
      </c>
      <c r="N120" s="312"/>
      <c r="O120" s="174">
        <v>2</v>
      </c>
      <c r="P120" s="174">
        <v>10</v>
      </c>
      <c r="Q120" s="174">
        <v>3</v>
      </c>
      <c r="R120" s="174">
        <v>1</v>
      </c>
      <c r="S120" s="174"/>
      <c r="T120" s="174">
        <v>5</v>
      </c>
      <c r="U120" s="174"/>
      <c r="V120" s="187">
        <f t="shared" si="70"/>
        <v>21</v>
      </c>
      <c r="W120" s="13"/>
      <c r="X120" s="146">
        <f t="shared" si="71"/>
        <v>3</v>
      </c>
      <c r="Y120" s="158">
        <f t="shared" si="113"/>
        <v>3.0303030303030304E-2</v>
      </c>
      <c r="Z120" s="47">
        <f t="shared" si="72"/>
        <v>10</v>
      </c>
      <c r="AA120" s="158">
        <f t="shared" si="114"/>
        <v>6.4102564102564097E-2</v>
      </c>
      <c r="AB120" s="146">
        <f t="shared" si="63"/>
        <v>3</v>
      </c>
      <c r="AC120" s="158">
        <f t="shared" si="115"/>
        <v>3.2608695652173912E-2</v>
      </c>
      <c r="AD120" s="47">
        <f t="shared" si="64"/>
        <v>1</v>
      </c>
      <c r="AE120" s="158">
        <f t="shared" si="116"/>
        <v>2.4390243902439025E-2</v>
      </c>
      <c r="AF120" s="146">
        <f t="shared" si="65"/>
        <v>0</v>
      </c>
      <c r="AG120" s="158">
        <f t="shared" si="117"/>
        <v>0</v>
      </c>
      <c r="AH120" s="47">
        <f t="shared" si="66"/>
        <v>5</v>
      </c>
      <c r="AI120" s="158">
        <f t="shared" si="118"/>
        <v>4.2016806722689079E-2</v>
      </c>
      <c r="AJ120" s="150">
        <f t="shared" si="67"/>
        <v>0</v>
      </c>
      <c r="AK120" s="158">
        <f t="shared" si="119"/>
        <v>0</v>
      </c>
      <c r="AL120" s="323">
        <f t="shared" si="68"/>
        <v>22</v>
      </c>
    </row>
    <row r="121" spans="1:38" x14ac:dyDescent="0.25">
      <c r="A121" s="722"/>
      <c r="B121" s="688"/>
      <c r="C121" s="665"/>
      <c r="D121" s="723"/>
      <c r="E121" s="192" t="s">
        <v>35</v>
      </c>
      <c r="F121" s="16">
        <v>10</v>
      </c>
      <c r="G121" s="16">
        <v>2</v>
      </c>
      <c r="H121" s="16">
        <v>1</v>
      </c>
      <c r="I121" s="16">
        <v>2</v>
      </c>
      <c r="J121" s="16">
        <v>0</v>
      </c>
      <c r="K121" s="16">
        <v>1</v>
      </c>
      <c r="L121" s="16">
        <v>2</v>
      </c>
      <c r="M121" s="319">
        <f t="shared" si="69"/>
        <v>18</v>
      </c>
      <c r="N121" s="312"/>
      <c r="O121" s="174">
        <v>28</v>
      </c>
      <c r="P121" s="174">
        <v>34</v>
      </c>
      <c r="Q121" s="174">
        <v>34</v>
      </c>
      <c r="R121" s="174">
        <v>11</v>
      </c>
      <c r="S121" s="174">
        <v>24</v>
      </c>
      <c r="T121" s="174">
        <v>46</v>
      </c>
      <c r="U121" s="174">
        <v>15</v>
      </c>
      <c r="V121" s="187">
        <f t="shared" si="70"/>
        <v>192</v>
      </c>
      <c r="W121" s="13"/>
      <c r="X121" s="146">
        <f t="shared" si="71"/>
        <v>38</v>
      </c>
      <c r="Y121" s="158">
        <f t="shared" si="113"/>
        <v>0.38383838383838381</v>
      </c>
      <c r="Z121" s="47">
        <f t="shared" si="72"/>
        <v>36</v>
      </c>
      <c r="AA121" s="158">
        <f t="shared" si="114"/>
        <v>0.23076923076923078</v>
      </c>
      <c r="AB121" s="146">
        <f t="shared" si="63"/>
        <v>35</v>
      </c>
      <c r="AC121" s="158">
        <f t="shared" si="115"/>
        <v>0.38043478260869568</v>
      </c>
      <c r="AD121" s="47">
        <f t="shared" si="64"/>
        <v>13</v>
      </c>
      <c r="AE121" s="158">
        <f t="shared" si="116"/>
        <v>0.31707317073170732</v>
      </c>
      <c r="AF121" s="146">
        <f t="shared" si="65"/>
        <v>24</v>
      </c>
      <c r="AG121" s="158">
        <f t="shared" si="117"/>
        <v>0.47058823529411764</v>
      </c>
      <c r="AH121" s="47">
        <f t="shared" si="66"/>
        <v>47</v>
      </c>
      <c r="AI121" s="158">
        <f t="shared" si="118"/>
        <v>0.3949579831932773</v>
      </c>
      <c r="AJ121" s="150">
        <f t="shared" si="67"/>
        <v>17</v>
      </c>
      <c r="AK121" s="158">
        <f t="shared" si="119"/>
        <v>0.30357142857142855</v>
      </c>
      <c r="AL121" s="323">
        <f t="shared" si="68"/>
        <v>210</v>
      </c>
    </row>
    <row r="122" spans="1:38" x14ac:dyDescent="0.25">
      <c r="A122" s="722"/>
      <c r="B122" s="688"/>
      <c r="C122" s="665"/>
      <c r="D122" s="723"/>
      <c r="E122" s="192" t="s">
        <v>37</v>
      </c>
      <c r="F122" s="16">
        <v>2</v>
      </c>
      <c r="G122" s="16">
        <v>2</v>
      </c>
      <c r="H122" s="16">
        <v>0</v>
      </c>
      <c r="I122" s="16">
        <v>0</v>
      </c>
      <c r="J122" s="16">
        <v>1</v>
      </c>
      <c r="K122" s="16">
        <v>0</v>
      </c>
      <c r="L122" s="16">
        <v>0</v>
      </c>
      <c r="M122" s="319">
        <f t="shared" si="69"/>
        <v>5</v>
      </c>
      <c r="N122" s="312"/>
      <c r="O122" s="174">
        <v>12</v>
      </c>
      <c r="P122" s="174">
        <v>32</v>
      </c>
      <c r="Q122" s="174">
        <v>12</v>
      </c>
      <c r="R122" s="174">
        <v>5</v>
      </c>
      <c r="S122" s="174">
        <v>10</v>
      </c>
      <c r="T122" s="174">
        <v>20</v>
      </c>
      <c r="U122" s="174">
        <v>17</v>
      </c>
      <c r="V122" s="187">
        <f t="shared" si="70"/>
        <v>108</v>
      </c>
      <c r="W122" s="13"/>
      <c r="X122" s="146">
        <f t="shared" si="71"/>
        <v>14</v>
      </c>
      <c r="Y122" s="158">
        <f t="shared" si="113"/>
        <v>0.14141414141414141</v>
      </c>
      <c r="Z122" s="47">
        <f t="shared" si="72"/>
        <v>34</v>
      </c>
      <c r="AA122" s="158">
        <f t="shared" si="114"/>
        <v>0.21794871794871795</v>
      </c>
      <c r="AB122" s="146">
        <f t="shared" si="63"/>
        <v>12</v>
      </c>
      <c r="AC122" s="158">
        <f t="shared" si="115"/>
        <v>0.13043478260869565</v>
      </c>
      <c r="AD122" s="47">
        <f t="shared" si="64"/>
        <v>5</v>
      </c>
      <c r="AE122" s="158">
        <f t="shared" si="116"/>
        <v>0.12195121951219512</v>
      </c>
      <c r="AF122" s="146">
        <f t="shared" si="65"/>
        <v>11</v>
      </c>
      <c r="AG122" s="158">
        <f t="shared" si="117"/>
        <v>0.21568627450980393</v>
      </c>
      <c r="AH122" s="47">
        <f t="shared" si="66"/>
        <v>20</v>
      </c>
      <c r="AI122" s="158">
        <f t="shared" si="118"/>
        <v>0.16806722689075632</v>
      </c>
      <c r="AJ122" s="150">
        <f t="shared" si="67"/>
        <v>17</v>
      </c>
      <c r="AK122" s="158">
        <f t="shared" si="119"/>
        <v>0.30357142857142855</v>
      </c>
      <c r="AL122" s="323">
        <f t="shared" si="68"/>
        <v>113</v>
      </c>
    </row>
    <row r="123" spans="1:38" x14ac:dyDescent="0.25">
      <c r="A123" s="722"/>
      <c r="B123" s="688"/>
      <c r="C123" s="665"/>
      <c r="D123" s="723"/>
      <c r="E123" s="192" t="s">
        <v>36</v>
      </c>
      <c r="F123" s="16">
        <v>3</v>
      </c>
      <c r="G123" s="16">
        <v>2</v>
      </c>
      <c r="H123" s="16">
        <v>1</v>
      </c>
      <c r="I123" s="16">
        <v>0</v>
      </c>
      <c r="J123" s="16">
        <v>0</v>
      </c>
      <c r="K123" s="16">
        <v>1</v>
      </c>
      <c r="L123" s="16">
        <v>0</v>
      </c>
      <c r="M123" s="319">
        <f t="shared" si="69"/>
        <v>7</v>
      </c>
      <c r="N123" s="312"/>
      <c r="O123" s="174">
        <v>34</v>
      </c>
      <c r="P123" s="174">
        <v>59</v>
      </c>
      <c r="Q123" s="174">
        <v>31</v>
      </c>
      <c r="R123" s="174">
        <v>21</v>
      </c>
      <c r="S123" s="174">
        <v>13</v>
      </c>
      <c r="T123" s="174">
        <v>43</v>
      </c>
      <c r="U123" s="174">
        <v>17</v>
      </c>
      <c r="V123" s="187">
        <f t="shared" si="70"/>
        <v>218</v>
      </c>
      <c r="W123" s="13"/>
      <c r="X123" s="146">
        <f t="shared" si="71"/>
        <v>37</v>
      </c>
      <c r="Y123" s="158">
        <f>X123/$X$112</f>
        <v>0.37373737373737376</v>
      </c>
      <c r="Z123" s="47">
        <f t="shared" si="72"/>
        <v>61</v>
      </c>
      <c r="AA123" s="158">
        <f t="shared" si="114"/>
        <v>0.39102564102564102</v>
      </c>
      <c r="AB123" s="146">
        <f t="shared" si="63"/>
        <v>32</v>
      </c>
      <c r="AC123" s="158">
        <f t="shared" si="115"/>
        <v>0.34782608695652173</v>
      </c>
      <c r="AD123" s="47">
        <f t="shared" si="64"/>
        <v>21</v>
      </c>
      <c r="AE123" s="158">
        <f t="shared" si="116"/>
        <v>0.51219512195121952</v>
      </c>
      <c r="AF123" s="146">
        <f t="shared" si="65"/>
        <v>13</v>
      </c>
      <c r="AG123" s="158">
        <f t="shared" si="117"/>
        <v>0.25490196078431371</v>
      </c>
      <c r="AH123" s="47">
        <f t="shared" si="66"/>
        <v>44</v>
      </c>
      <c r="AI123" s="158">
        <f t="shared" si="118"/>
        <v>0.36974789915966388</v>
      </c>
      <c r="AJ123" s="150">
        <f t="shared" si="67"/>
        <v>17</v>
      </c>
      <c r="AK123" s="158">
        <f t="shared" si="119"/>
        <v>0.30357142857142855</v>
      </c>
      <c r="AL123" s="323">
        <f t="shared" si="68"/>
        <v>225</v>
      </c>
    </row>
    <row r="124" spans="1:38" ht="15" customHeight="1" x14ac:dyDescent="0.25">
      <c r="A124" s="722"/>
      <c r="B124" s="688"/>
      <c r="C124" s="665"/>
      <c r="D124" s="723" t="s">
        <v>105</v>
      </c>
      <c r="E124" s="192" t="s">
        <v>38</v>
      </c>
      <c r="F124" s="16">
        <v>0</v>
      </c>
      <c r="G124" s="16">
        <v>0</v>
      </c>
      <c r="H124" s="16">
        <v>0</v>
      </c>
      <c r="I124" s="16">
        <v>0</v>
      </c>
      <c r="J124" s="16">
        <v>0</v>
      </c>
      <c r="K124" s="16">
        <v>0</v>
      </c>
      <c r="L124" s="16">
        <v>0</v>
      </c>
      <c r="M124" s="319">
        <f t="shared" si="69"/>
        <v>0</v>
      </c>
      <c r="N124" s="312"/>
      <c r="O124" s="174">
        <v>6</v>
      </c>
      <c r="P124" s="174">
        <v>12</v>
      </c>
      <c r="Q124" s="174">
        <v>5</v>
      </c>
      <c r="R124" s="174">
        <v>1</v>
      </c>
      <c r="S124" s="174">
        <v>5</v>
      </c>
      <c r="T124" s="174">
        <v>4</v>
      </c>
      <c r="U124" s="174">
        <v>1</v>
      </c>
      <c r="V124" s="187">
        <f t="shared" si="70"/>
        <v>34</v>
      </c>
      <c r="W124" s="13"/>
      <c r="X124" s="146">
        <f t="shared" si="71"/>
        <v>6</v>
      </c>
      <c r="Y124" s="158">
        <f t="shared" si="113"/>
        <v>6.0606060606060608E-2</v>
      </c>
      <c r="Z124" s="47">
        <f t="shared" si="72"/>
        <v>12</v>
      </c>
      <c r="AA124" s="158">
        <f t="shared" si="114"/>
        <v>7.6923076923076927E-2</v>
      </c>
      <c r="AB124" s="146">
        <f t="shared" si="63"/>
        <v>5</v>
      </c>
      <c r="AC124" s="158">
        <f t="shared" si="115"/>
        <v>5.434782608695652E-2</v>
      </c>
      <c r="AD124" s="47">
        <f t="shared" si="64"/>
        <v>1</v>
      </c>
      <c r="AE124" s="158">
        <f t="shared" si="116"/>
        <v>2.4390243902439025E-2</v>
      </c>
      <c r="AF124" s="146">
        <f t="shared" si="65"/>
        <v>5</v>
      </c>
      <c r="AG124" s="158">
        <f t="shared" si="117"/>
        <v>9.8039215686274508E-2</v>
      </c>
      <c r="AH124" s="47">
        <f t="shared" si="66"/>
        <v>4</v>
      </c>
      <c r="AI124" s="158">
        <f t="shared" si="118"/>
        <v>3.3613445378151259E-2</v>
      </c>
      <c r="AJ124" s="150">
        <f t="shared" si="67"/>
        <v>1</v>
      </c>
      <c r="AK124" s="158">
        <f t="shared" si="119"/>
        <v>1.7857142857142856E-2</v>
      </c>
      <c r="AL124" s="323">
        <f t="shared" si="68"/>
        <v>34</v>
      </c>
    </row>
    <row r="125" spans="1:38" x14ac:dyDescent="0.25">
      <c r="A125" s="722"/>
      <c r="B125" s="688"/>
      <c r="C125" s="665"/>
      <c r="D125" s="723"/>
      <c r="E125" s="192" t="s">
        <v>50</v>
      </c>
      <c r="F125" s="16">
        <v>1</v>
      </c>
      <c r="G125" s="16">
        <v>0</v>
      </c>
      <c r="H125" s="16">
        <v>0</v>
      </c>
      <c r="I125" s="16">
        <v>0</v>
      </c>
      <c r="J125" s="16">
        <v>0</v>
      </c>
      <c r="K125" s="16">
        <v>0</v>
      </c>
      <c r="L125" s="16">
        <v>0</v>
      </c>
      <c r="M125" s="319">
        <f t="shared" si="69"/>
        <v>1</v>
      </c>
      <c r="N125" s="312"/>
      <c r="O125" s="174">
        <v>3</v>
      </c>
      <c r="P125" s="174">
        <v>9</v>
      </c>
      <c r="Q125" s="174">
        <v>2</v>
      </c>
      <c r="R125" s="174">
        <v>1</v>
      </c>
      <c r="S125" s="174"/>
      <c r="T125" s="174">
        <v>5</v>
      </c>
      <c r="U125" s="174">
        <v>3</v>
      </c>
      <c r="V125" s="187">
        <f t="shared" si="70"/>
        <v>23</v>
      </c>
      <c r="W125" s="13"/>
      <c r="X125" s="146">
        <f t="shared" si="71"/>
        <v>4</v>
      </c>
      <c r="Y125" s="158">
        <f t="shared" si="113"/>
        <v>4.0404040404040407E-2</v>
      </c>
      <c r="Z125" s="47">
        <f t="shared" si="72"/>
        <v>9</v>
      </c>
      <c r="AA125" s="158">
        <f t="shared" si="114"/>
        <v>5.7692307692307696E-2</v>
      </c>
      <c r="AB125" s="146">
        <f t="shared" si="63"/>
        <v>2</v>
      </c>
      <c r="AC125" s="158">
        <f t="shared" si="115"/>
        <v>2.1739130434782608E-2</v>
      </c>
      <c r="AD125" s="47">
        <f t="shared" si="64"/>
        <v>1</v>
      </c>
      <c r="AE125" s="158">
        <f t="shared" si="116"/>
        <v>2.4390243902439025E-2</v>
      </c>
      <c r="AF125" s="146">
        <f t="shared" si="65"/>
        <v>0</v>
      </c>
      <c r="AG125" s="158">
        <f t="shared" si="117"/>
        <v>0</v>
      </c>
      <c r="AH125" s="47">
        <f t="shared" si="66"/>
        <v>5</v>
      </c>
      <c r="AI125" s="158">
        <f t="shared" si="118"/>
        <v>4.2016806722689079E-2</v>
      </c>
      <c r="AJ125" s="150">
        <f t="shared" si="67"/>
        <v>3</v>
      </c>
      <c r="AK125" s="158">
        <f t="shared" si="119"/>
        <v>5.3571428571428568E-2</v>
      </c>
      <c r="AL125" s="323">
        <f t="shared" si="68"/>
        <v>24</v>
      </c>
    </row>
    <row r="126" spans="1:38" x14ac:dyDescent="0.25">
      <c r="A126" s="722"/>
      <c r="B126" s="688"/>
      <c r="C126" s="665"/>
      <c r="D126" s="723"/>
      <c r="E126" s="192" t="s">
        <v>35</v>
      </c>
      <c r="F126" s="16">
        <v>9</v>
      </c>
      <c r="G126" s="16">
        <v>2</v>
      </c>
      <c r="H126" s="16">
        <v>1</v>
      </c>
      <c r="I126" s="16">
        <v>2</v>
      </c>
      <c r="J126" s="16">
        <v>0</v>
      </c>
      <c r="K126" s="16">
        <v>1</v>
      </c>
      <c r="L126" s="16">
        <v>2</v>
      </c>
      <c r="M126" s="319">
        <f t="shared" si="69"/>
        <v>17</v>
      </c>
      <c r="N126" s="312"/>
      <c r="O126" s="174">
        <v>30</v>
      </c>
      <c r="P126" s="174">
        <v>35</v>
      </c>
      <c r="Q126" s="174">
        <v>27</v>
      </c>
      <c r="R126" s="174">
        <v>13</v>
      </c>
      <c r="S126" s="174">
        <v>24</v>
      </c>
      <c r="T126" s="174">
        <v>49</v>
      </c>
      <c r="U126" s="174">
        <v>16</v>
      </c>
      <c r="V126" s="187">
        <f t="shared" si="70"/>
        <v>194</v>
      </c>
      <c r="W126" s="13"/>
      <c r="X126" s="146">
        <f t="shared" si="71"/>
        <v>39</v>
      </c>
      <c r="Y126" s="158">
        <f t="shared" si="113"/>
        <v>0.39393939393939392</v>
      </c>
      <c r="Z126" s="47">
        <f t="shared" si="72"/>
        <v>37</v>
      </c>
      <c r="AA126" s="158">
        <f t="shared" si="114"/>
        <v>0.23717948717948717</v>
      </c>
      <c r="AB126" s="146">
        <f t="shared" si="63"/>
        <v>28</v>
      </c>
      <c r="AC126" s="158">
        <f t="shared" si="115"/>
        <v>0.30434782608695654</v>
      </c>
      <c r="AD126" s="47">
        <f t="shared" si="64"/>
        <v>15</v>
      </c>
      <c r="AE126" s="158">
        <f t="shared" si="116"/>
        <v>0.36585365853658536</v>
      </c>
      <c r="AF126" s="146">
        <f t="shared" si="65"/>
        <v>24</v>
      </c>
      <c r="AG126" s="158">
        <f t="shared" si="117"/>
        <v>0.47058823529411764</v>
      </c>
      <c r="AH126" s="47">
        <f t="shared" si="66"/>
        <v>50</v>
      </c>
      <c r="AI126" s="158">
        <f t="shared" si="118"/>
        <v>0.42016806722689076</v>
      </c>
      <c r="AJ126" s="150">
        <f t="shared" si="67"/>
        <v>18</v>
      </c>
      <c r="AK126" s="158">
        <f t="shared" si="119"/>
        <v>0.32142857142857145</v>
      </c>
      <c r="AL126" s="323">
        <f t="shared" si="68"/>
        <v>211</v>
      </c>
    </row>
    <row r="127" spans="1:38" x14ac:dyDescent="0.25">
      <c r="A127" s="722"/>
      <c r="B127" s="688"/>
      <c r="C127" s="665"/>
      <c r="D127" s="723"/>
      <c r="E127" s="192" t="s">
        <v>37</v>
      </c>
      <c r="F127" s="16">
        <v>2</v>
      </c>
      <c r="G127" s="16">
        <v>2</v>
      </c>
      <c r="H127" s="16">
        <v>0</v>
      </c>
      <c r="I127" s="16">
        <v>0</v>
      </c>
      <c r="J127" s="16">
        <v>1</v>
      </c>
      <c r="K127" s="16">
        <v>0</v>
      </c>
      <c r="L127" s="16">
        <v>0</v>
      </c>
      <c r="M127" s="319">
        <f t="shared" si="69"/>
        <v>5</v>
      </c>
      <c r="N127" s="312"/>
      <c r="O127" s="174">
        <v>9</v>
      </c>
      <c r="P127" s="174">
        <v>40</v>
      </c>
      <c r="Q127" s="174">
        <v>20</v>
      </c>
      <c r="R127" s="174">
        <v>8</v>
      </c>
      <c r="S127" s="174">
        <v>10</v>
      </c>
      <c r="T127" s="174">
        <v>17</v>
      </c>
      <c r="U127" s="174">
        <v>14</v>
      </c>
      <c r="V127" s="187">
        <f t="shared" si="70"/>
        <v>118</v>
      </c>
      <c r="W127" s="13"/>
      <c r="X127" s="146">
        <f t="shared" si="71"/>
        <v>11</v>
      </c>
      <c r="Y127" s="158">
        <f t="shared" si="113"/>
        <v>0.1111111111111111</v>
      </c>
      <c r="Z127" s="47">
        <f t="shared" si="72"/>
        <v>42</v>
      </c>
      <c r="AA127" s="158">
        <f t="shared" si="114"/>
        <v>0.26923076923076922</v>
      </c>
      <c r="AB127" s="146">
        <f t="shared" si="63"/>
        <v>20</v>
      </c>
      <c r="AC127" s="158">
        <f t="shared" si="115"/>
        <v>0.21739130434782608</v>
      </c>
      <c r="AD127" s="47">
        <f t="shared" si="64"/>
        <v>8</v>
      </c>
      <c r="AE127" s="158">
        <f t="shared" si="116"/>
        <v>0.1951219512195122</v>
      </c>
      <c r="AF127" s="146">
        <f t="shared" si="65"/>
        <v>11</v>
      </c>
      <c r="AG127" s="158">
        <f t="shared" si="117"/>
        <v>0.21568627450980393</v>
      </c>
      <c r="AH127" s="47">
        <f t="shared" si="66"/>
        <v>17</v>
      </c>
      <c r="AI127" s="158">
        <f t="shared" si="118"/>
        <v>0.14285714285714285</v>
      </c>
      <c r="AJ127" s="150">
        <f t="shared" si="67"/>
        <v>14</v>
      </c>
      <c r="AK127" s="158">
        <f t="shared" si="119"/>
        <v>0.25</v>
      </c>
      <c r="AL127" s="323">
        <f t="shared" si="68"/>
        <v>123</v>
      </c>
    </row>
    <row r="128" spans="1:38" x14ac:dyDescent="0.25">
      <c r="A128" s="722"/>
      <c r="B128" s="688"/>
      <c r="C128" s="665"/>
      <c r="D128" s="723"/>
      <c r="E128" s="192" t="s">
        <v>36</v>
      </c>
      <c r="F128" s="16">
        <v>5</v>
      </c>
      <c r="G128" s="16">
        <v>2</v>
      </c>
      <c r="H128" s="16">
        <v>1</v>
      </c>
      <c r="I128" s="16">
        <v>0</v>
      </c>
      <c r="J128" s="16">
        <v>0</v>
      </c>
      <c r="K128" s="16">
        <v>1</v>
      </c>
      <c r="L128" s="16">
        <v>0</v>
      </c>
      <c r="M128" s="319">
        <f t="shared" si="69"/>
        <v>9</v>
      </c>
      <c r="N128" s="312"/>
      <c r="O128" s="174">
        <v>34</v>
      </c>
      <c r="P128" s="174">
        <v>54</v>
      </c>
      <c r="Q128" s="174">
        <v>36</v>
      </c>
      <c r="R128" s="174">
        <v>16</v>
      </c>
      <c r="S128" s="174">
        <v>11</v>
      </c>
      <c r="T128" s="174">
        <v>42</v>
      </c>
      <c r="U128" s="174">
        <v>20</v>
      </c>
      <c r="V128" s="187">
        <f t="shared" si="70"/>
        <v>213</v>
      </c>
      <c r="W128" s="13"/>
      <c r="X128" s="146">
        <f t="shared" si="71"/>
        <v>39</v>
      </c>
      <c r="Y128" s="158">
        <f t="shared" si="113"/>
        <v>0.39393939393939392</v>
      </c>
      <c r="Z128" s="47">
        <f t="shared" si="72"/>
        <v>56</v>
      </c>
      <c r="AA128" s="158">
        <f t="shared" si="114"/>
        <v>0.35897435897435898</v>
      </c>
      <c r="AB128" s="146">
        <f t="shared" si="63"/>
        <v>37</v>
      </c>
      <c r="AC128" s="158">
        <f t="shared" si="115"/>
        <v>0.40217391304347827</v>
      </c>
      <c r="AD128" s="47">
        <f t="shared" si="64"/>
        <v>16</v>
      </c>
      <c r="AE128" s="158">
        <f t="shared" si="116"/>
        <v>0.3902439024390244</v>
      </c>
      <c r="AF128" s="146">
        <f t="shared" si="65"/>
        <v>11</v>
      </c>
      <c r="AG128" s="158">
        <f t="shared" si="117"/>
        <v>0.21568627450980393</v>
      </c>
      <c r="AH128" s="47">
        <f t="shared" si="66"/>
        <v>43</v>
      </c>
      <c r="AI128" s="158">
        <f t="shared" si="118"/>
        <v>0.36134453781512604</v>
      </c>
      <c r="AJ128" s="150">
        <f t="shared" si="67"/>
        <v>20</v>
      </c>
      <c r="AK128" s="158">
        <f t="shared" si="119"/>
        <v>0.35714285714285715</v>
      </c>
      <c r="AL128" s="323">
        <f t="shared" si="68"/>
        <v>222</v>
      </c>
    </row>
    <row r="129" spans="1:38" x14ac:dyDescent="0.25">
      <c r="A129" s="722"/>
      <c r="B129" s="688"/>
      <c r="C129" s="665"/>
      <c r="D129" s="734" t="s">
        <v>106</v>
      </c>
      <c r="E129" s="192" t="s">
        <v>38</v>
      </c>
      <c r="F129" s="16">
        <v>0</v>
      </c>
      <c r="G129" s="16">
        <v>0</v>
      </c>
      <c r="H129" s="16">
        <v>0</v>
      </c>
      <c r="I129" s="16">
        <v>0</v>
      </c>
      <c r="J129" s="16">
        <v>0</v>
      </c>
      <c r="K129" s="16">
        <v>0</v>
      </c>
      <c r="L129" s="16">
        <v>0</v>
      </c>
      <c r="M129" s="319">
        <f t="shared" si="69"/>
        <v>0</v>
      </c>
      <c r="N129" s="312"/>
      <c r="O129" s="28">
        <v>5</v>
      </c>
      <c r="P129" s="28">
        <v>20</v>
      </c>
      <c r="Q129" s="28">
        <v>8</v>
      </c>
      <c r="R129" s="28">
        <v>1</v>
      </c>
      <c r="S129" s="28">
        <v>1</v>
      </c>
      <c r="T129" s="28">
        <v>5</v>
      </c>
      <c r="U129" s="28">
        <v>2</v>
      </c>
      <c r="V129" s="187">
        <f t="shared" si="70"/>
        <v>42</v>
      </c>
      <c r="W129" s="13"/>
      <c r="X129" s="146">
        <f t="shared" si="71"/>
        <v>5</v>
      </c>
      <c r="Y129" s="158">
        <f t="shared" si="113"/>
        <v>5.0505050505050504E-2</v>
      </c>
      <c r="Z129" s="47">
        <f t="shared" si="72"/>
        <v>20</v>
      </c>
      <c r="AA129" s="158">
        <f t="shared" si="114"/>
        <v>0.12820512820512819</v>
      </c>
      <c r="AB129" s="146">
        <f t="shared" si="63"/>
        <v>8</v>
      </c>
      <c r="AC129" s="158">
        <f t="shared" si="115"/>
        <v>8.6956521739130432E-2</v>
      </c>
      <c r="AD129" s="47">
        <f t="shared" si="64"/>
        <v>1</v>
      </c>
      <c r="AE129" s="158">
        <f t="shared" si="116"/>
        <v>2.4390243902439025E-2</v>
      </c>
      <c r="AF129" s="146">
        <f t="shared" si="65"/>
        <v>1</v>
      </c>
      <c r="AG129" s="158">
        <f t="shared" si="117"/>
        <v>1.9607843137254902E-2</v>
      </c>
      <c r="AH129" s="47">
        <f t="shared" si="66"/>
        <v>5</v>
      </c>
      <c r="AI129" s="158">
        <f t="shared" si="118"/>
        <v>4.2016806722689079E-2</v>
      </c>
      <c r="AJ129" s="150">
        <f t="shared" si="67"/>
        <v>2</v>
      </c>
      <c r="AK129" s="158">
        <f t="shared" si="119"/>
        <v>3.5714285714285712E-2</v>
      </c>
      <c r="AL129" s="323">
        <f t="shared" si="68"/>
        <v>42</v>
      </c>
    </row>
    <row r="130" spans="1:38" x14ac:dyDescent="0.25">
      <c r="A130" s="722"/>
      <c r="B130" s="688"/>
      <c r="C130" s="665"/>
      <c r="D130" s="734"/>
      <c r="E130" s="192" t="s">
        <v>50</v>
      </c>
      <c r="F130" s="16">
        <v>2</v>
      </c>
      <c r="G130" s="16">
        <v>0</v>
      </c>
      <c r="H130" s="16">
        <v>0</v>
      </c>
      <c r="I130" s="16">
        <v>0</v>
      </c>
      <c r="J130" s="16">
        <v>0</v>
      </c>
      <c r="K130" s="16">
        <v>0</v>
      </c>
      <c r="L130" s="16">
        <v>0</v>
      </c>
      <c r="M130" s="319">
        <f t="shared" si="69"/>
        <v>2</v>
      </c>
      <c r="N130" s="312"/>
      <c r="O130" s="28">
        <v>3</v>
      </c>
      <c r="P130" s="28">
        <v>15</v>
      </c>
      <c r="Q130" s="28">
        <v>9</v>
      </c>
      <c r="R130" s="28">
        <v>1</v>
      </c>
      <c r="S130" s="28">
        <v>1</v>
      </c>
      <c r="T130" s="28">
        <v>8</v>
      </c>
      <c r="U130" s="28">
        <v>3</v>
      </c>
      <c r="V130" s="187">
        <f t="shared" si="70"/>
        <v>40</v>
      </c>
      <c r="W130" s="13"/>
      <c r="X130" s="146">
        <f t="shared" si="71"/>
        <v>5</v>
      </c>
      <c r="Y130" s="158">
        <f t="shared" si="113"/>
        <v>5.0505050505050504E-2</v>
      </c>
      <c r="Z130" s="47">
        <f t="shared" si="72"/>
        <v>15</v>
      </c>
      <c r="AA130" s="349">
        <f t="shared" si="114"/>
        <v>9.6153846153846159E-2</v>
      </c>
      <c r="AB130" s="146">
        <f t="shared" si="63"/>
        <v>9</v>
      </c>
      <c r="AC130" s="349">
        <f t="shared" si="115"/>
        <v>9.7826086956521743E-2</v>
      </c>
      <c r="AD130" s="47">
        <f t="shared" si="64"/>
        <v>1</v>
      </c>
      <c r="AE130" s="158">
        <f t="shared" si="116"/>
        <v>2.4390243902439025E-2</v>
      </c>
      <c r="AF130" s="146">
        <f t="shared" si="65"/>
        <v>1</v>
      </c>
      <c r="AG130" s="158">
        <f t="shared" si="117"/>
        <v>1.9607843137254902E-2</v>
      </c>
      <c r="AH130" s="47">
        <f t="shared" si="66"/>
        <v>8</v>
      </c>
      <c r="AI130" s="158">
        <f t="shared" si="118"/>
        <v>6.7226890756302518E-2</v>
      </c>
      <c r="AJ130" s="150">
        <f t="shared" si="67"/>
        <v>3</v>
      </c>
      <c r="AK130" s="158">
        <f t="shared" si="119"/>
        <v>5.3571428571428568E-2</v>
      </c>
      <c r="AL130" s="323">
        <f t="shared" si="68"/>
        <v>42</v>
      </c>
    </row>
    <row r="131" spans="1:38" x14ac:dyDescent="0.25">
      <c r="A131" s="722"/>
      <c r="B131" s="688"/>
      <c r="C131" s="665"/>
      <c r="D131" s="734"/>
      <c r="E131" s="192" t="s">
        <v>35</v>
      </c>
      <c r="F131" s="16">
        <v>9</v>
      </c>
      <c r="G131" s="16">
        <v>2</v>
      </c>
      <c r="H131" s="16">
        <v>1</v>
      </c>
      <c r="I131" s="16">
        <v>2</v>
      </c>
      <c r="J131" s="16">
        <v>0</v>
      </c>
      <c r="K131" s="16">
        <v>1</v>
      </c>
      <c r="L131" s="16">
        <v>2</v>
      </c>
      <c r="M131" s="319">
        <f t="shared" si="69"/>
        <v>17</v>
      </c>
      <c r="N131" s="312"/>
      <c r="O131" s="28">
        <v>24</v>
      </c>
      <c r="P131" s="28">
        <v>29</v>
      </c>
      <c r="Q131" s="28">
        <v>25</v>
      </c>
      <c r="R131" s="28">
        <v>11</v>
      </c>
      <c r="S131" s="28">
        <v>18</v>
      </c>
      <c r="T131" s="28">
        <v>45</v>
      </c>
      <c r="U131" s="28">
        <v>14</v>
      </c>
      <c r="V131" s="187">
        <f t="shared" si="70"/>
        <v>166</v>
      </c>
      <c r="W131" s="13"/>
      <c r="X131" s="146">
        <f t="shared" si="71"/>
        <v>33</v>
      </c>
      <c r="Y131" s="158">
        <f t="shared" si="113"/>
        <v>0.33333333333333331</v>
      </c>
      <c r="Z131" s="47">
        <f t="shared" si="72"/>
        <v>31</v>
      </c>
      <c r="AA131" s="158">
        <f t="shared" si="114"/>
        <v>0.19871794871794871</v>
      </c>
      <c r="AB131" s="146">
        <f t="shared" ref="AB131:AB194" si="120">+H131+Q131</f>
        <v>26</v>
      </c>
      <c r="AC131" s="158">
        <f t="shared" si="115"/>
        <v>0.28260869565217389</v>
      </c>
      <c r="AD131" s="47">
        <f t="shared" ref="AD131:AD194" si="121">+I131+R131</f>
        <v>13</v>
      </c>
      <c r="AE131" s="158">
        <f t="shared" si="116"/>
        <v>0.31707317073170732</v>
      </c>
      <c r="AF131" s="146">
        <f t="shared" ref="AF131:AF194" si="122">+J131+S131</f>
        <v>18</v>
      </c>
      <c r="AG131" s="158">
        <f t="shared" si="117"/>
        <v>0.35294117647058826</v>
      </c>
      <c r="AH131" s="47">
        <f t="shared" ref="AH131:AH194" si="123">+K131+T131</f>
        <v>46</v>
      </c>
      <c r="AI131" s="158">
        <f t="shared" si="118"/>
        <v>0.38655462184873951</v>
      </c>
      <c r="AJ131" s="150">
        <f t="shared" ref="AJ131:AJ194" si="124">+L131+U131</f>
        <v>16</v>
      </c>
      <c r="AK131" s="158">
        <f t="shared" si="119"/>
        <v>0.2857142857142857</v>
      </c>
      <c r="AL131" s="323">
        <f t="shared" ref="AL131:AL194" si="125">SUM(X131,Z131,AB131,AD131,AF131,AH131,AM131,AJ131)</f>
        <v>183</v>
      </c>
    </row>
    <row r="132" spans="1:38" x14ac:dyDescent="0.25">
      <c r="A132" s="722"/>
      <c r="B132" s="688"/>
      <c r="C132" s="665"/>
      <c r="D132" s="734"/>
      <c r="E132" s="192" t="s">
        <v>37</v>
      </c>
      <c r="F132" s="16">
        <v>0</v>
      </c>
      <c r="G132" s="16">
        <v>3</v>
      </c>
      <c r="H132" s="16">
        <v>0</v>
      </c>
      <c r="I132" s="16">
        <v>0</v>
      </c>
      <c r="J132" s="16">
        <v>1</v>
      </c>
      <c r="K132" s="16">
        <v>0</v>
      </c>
      <c r="L132" s="16">
        <v>0</v>
      </c>
      <c r="M132" s="319">
        <f t="shared" ref="M132:M195" si="126">+SUM(F132:L132)</f>
        <v>4</v>
      </c>
      <c r="N132" s="312"/>
      <c r="O132" s="28">
        <v>16</v>
      </c>
      <c r="P132" s="28">
        <v>32</v>
      </c>
      <c r="Q132" s="28">
        <v>14</v>
      </c>
      <c r="R132" s="28">
        <v>9</v>
      </c>
      <c r="S132" s="28">
        <v>11</v>
      </c>
      <c r="T132" s="28">
        <v>21</v>
      </c>
      <c r="U132" s="28">
        <v>17</v>
      </c>
      <c r="V132" s="187">
        <f t="shared" ref="V132:V195" si="127">+SUM(O132:U132)</f>
        <v>120</v>
      </c>
      <c r="W132" s="13"/>
      <c r="X132" s="146">
        <f t="shared" ref="X132:X195" si="128">+F132+O132</f>
        <v>16</v>
      </c>
      <c r="Y132" s="158">
        <f t="shared" si="113"/>
        <v>0.16161616161616163</v>
      </c>
      <c r="Z132" s="47">
        <f t="shared" ref="Z132:Z195" si="129">+G132+P132</f>
        <v>35</v>
      </c>
      <c r="AA132" s="158">
        <f t="shared" si="114"/>
        <v>0.22435897435897437</v>
      </c>
      <c r="AB132" s="146">
        <f t="shared" si="120"/>
        <v>14</v>
      </c>
      <c r="AC132" s="158">
        <f t="shared" si="115"/>
        <v>0.15217391304347827</v>
      </c>
      <c r="AD132" s="47">
        <f t="shared" si="121"/>
        <v>9</v>
      </c>
      <c r="AE132" s="158">
        <f t="shared" si="116"/>
        <v>0.21951219512195122</v>
      </c>
      <c r="AF132" s="146">
        <f t="shared" si="122"/>
        <v>12</v>
      </c>
      <c r="AG132" s="158">
        <f t="shared" si="117"/>
        <v>0.23529411764705882</v>
      </c>
      <c r="AH132" s="47">
        <f t="shared" si="123"/>
        <v>21</v>
      </c>
      <c r="AI132" s="158">
        <f t="shared" si="118"/>
        <v>0.17647058823529413</v>
      </c>
      <c r="AJ132" s="150">
        <f t="shared" si="124"/>
        <v>17</v>
      </c>
      <c r="AK132" s="158">
        <f t="shared" si="119"/>
        <v>0.30357142857142855</v>
      </c>
      <c r="AL132" s="323">
        <f t="shared" si="125"/>
        <v>124</v>
      </c>
    </row>
    <row r="133" spans="1:38" ht="15.75" thickBot="1" x14ac:dyDescent="0.3">
      <c r="A133" s="722"/>
      <c r="B133" s="688"/>
      <c r="C133" s="665"/>
      <c r="D133" s="736"/>
      <c r="E133" s="271" t="s">
        <v>36</v>
      </c>
      <c r="F133" s="320">
        <v>6</v>
      </c>
      <c r="G133" s="320">
        <v>1</v>
      </c>
      <c r="H133" s="320">
        <v>1</v>
      </c>
      <c r="I133" s="320">
        <v>0</v>
      </c>
      <c r="J133" s="320">
        <v>0</v>
      </c>
      <c r="K133" s="320">
        <v>1</v>
      </c>
      <c r="L133" s="320">
        <v>0</v>
      </c>
      <c r="M133" s="321">
        <f t="shared" si="126"/>
        <v>9</v>
      </c>
      <c r="N133" s="312"/>
      <c r="O133" s="28">
        <v>34</v>
      </c>
      <c r="P133" s="28">
        <v>54</v>
      </c>
      <c r="Q133" s="28">
        <v>34</v>
      </c>
      <c r="R133" s="28">
        <v>17</v>
      </c>
      <c r="S133" s="28">
        <v>19</v>
      </c>
      <c r="T133" s="28">
        <v>38</v>
      </c>
      <c r="U133" s="28">
        <v>18</v>
      </c>
      <c r="V133" s="187">
        <f t="shared" si="127"/>
        <v>214</v>
      </c>
      <c r="W133" s="13"/>
      <c r="X133" s="302">
        <f t="shared" si="128"/>
        <v>40</v>
      </c>
      <c r="Y133" s="158">
        <f t="shared" si="113"/>
        <v>0.40404040404040403</v>
      </c>
      <c r="Z133" s="303">
        <f t="shared" si="129"/>
        <v>55</v>
      </c>
      <c r="AA133" s="158">
        <f t="shared" si="114"/>
        <v>0.35256410256410259</v>
      </c>
      <c r="AB133" s="302">
        <f t="shared" si="120"/>
        <v>35</v>
      </c>
      <c r="AC133" s="158">
        <f>AB133/$AB$112</f>
        <v>0.38043478260869568</v>
      </c>
      <c r="AD133" s="303">
        <f t="shared" si="121"/>
        <v>17</v>
      </c>
      <c r="AE133" s="158">
        <f t="shared" si="116"/>
        <v>0.41463414634146339</v>
      </c>
      <c r="AF133" s="302">
        <f t="shared" si="122"/>
        <v>19</v>
      </c>
      <c r="AG133" s="158">
        <f t="shared" si="117"/>
        <v>0.37254901960784315</v>
      </c>
      <c r="AH133" s="303">
        <f t="shared" si="123"/>
        <v>39</v>
      </c>
      <c r="AI133" s="158">
        <f t="shared" si="118"/>
        <v>0.32773109243697479</v>
      </c>
      <c r="AJ133" s="304">
        <f t="shared" si="124"/>
        <v>18</v>
      </c>
      <c r="AK133" s="158">
        <f t="shared" si="119"/>
        <v>0.32142857142857145</v>
      </c>
      <c r="AL133" s="324">
        <f t="shared" si="125"/>
        <v>223</v>
      </c>
    </row>
    <row r="134" spans="1:38" ht="15" customHeight="1" x14ac:dyDescent="0.25">
      <c r="A134" s="722"/>
      <c r="B134" s="689" t="s">
        <v>205</v>
      </c>
      <c r="C134" s="626" t="s">
        <v>192</v>
      </c>
      <c r="D134" s="738" t="s">
        <v>145</v>
      </c>
      <c r="E134" s="248" t="s">
        <v>91</v>
      </c>
      <c r="F134" s="317">
        <v>61</v>
      </c>
      <c r="G134" s="317">
        <v>15</v>
      </c>
      <c r="H134" s="317">
        <v>13</v>
      </c>
      <c r="I134" s="317">
        <v>47</v>
      </c>
      <c r="J134" s="317">
        <v>24</v>
      </c>
      <c r="K134" s="317">
        <v>15</v>
      </c>
      <c r="L134" s="317">
        <v>5</v>
      </c>
      <c r="M134" s="4">
        <f t="shared" si="126"/>
        <v>180</v>
      </c>
      <c r="N134" s="197"/>
      <c r="O134" s="174">
        <v>184</v>
      </c>
      <c r="P134" s="174">
        <v>278</v>
      </c>
      <c r="Q134" s="174">
        <v>187</v>
      </c>
      <c r="R134" s="174">
        <v>132</v>
      </c>
      <c r="S134" s="174">
        <v>100</v>
      </c>
      <c r="T134" s="174">
        <v>190</v>
      </c>
      <c r="U134" s="174">
        <v>153</v>
      </c>
      <c r="V134" s="187">
        <f t="shared" si="127"/>
        <v>1224</v>
      </c>
      <c r="W134" s="13"/>
      <c r="X134" s="299">
        <f t="shared" si="128"/>
        <v>245</v>
      </c>
      <c r="Y134" s="158">
        <f t="shared" ref="Y134" si="130">X134/$AQ$3</f>
        <v>0.48804780876494025</v>
      </c>
      <c r="Z134" s="300">
        <f t="shared" si="129"/>
        <v>293</v>
      </c>
      <c r="AA134" s="159">
        <f t="shared" ref="AA134:AA180" si="131">Z134/$AQ$4</f>
        <v>0.44528875379939209</v>
      </c>
      <c r="AB134" s="299">
        <f t="shared" si="120"/>
        <v>200</v>
      </c>
      <c r="AC134" s="158">
        <f t="shared" ref="AC134:AC180" si="132">AB134/$AQ$5</f>
        <v>0.48661800486618007</v>
      </c>
      <c r="AD134" s="300">
        <f t="shared" si="121"/>
        <v>179</v>
      </c>
      <c r="AE134" s="159">
        <f t="shared" si="87"/>
        <v>0.54573170731707321</v>
      </c>
      <c r="AF134" s="299">
        <f t="shared" si="122"/>
        <v>124</v>
      </c>
      <c r="AG134" s="158">
        <f t="shared" ref="AG134:AG180" si="133">AF134/$AQ$7</f>
        <v>0.49206349206349204</v>
      </c>
      <c r="AH134" s="300">
        <f t="shared" si="123"/>
        <v>205</v>
      </c>
      <c r="AI134" s="159">
        <f t="shared" ref="AI134:AI180" si="134">AH134/$AQ$8</f>
        <v>0.48009367681498827</v>
      </c>
      <c r="AJ134" s="301">
        <f t="shared" si="124"/>
        <v>158</v>
      </c>
      <c r="AK134" s="160">
        <f t="shared" ref="AK134:AK180" si="135">AJ134/$AQ$9</f>
        <v>0.49375000000000002</v>
      </c>
      <c r="AL134" s="300">
        <f t="shared" si="125"/>
        <v>1404</v>
      </c>
    </row>
    <row r="135" spans="1:38" x14ac:dyDescent="0.25">
      <c r="A135" s="722"/>
      <c r="B135" s="689"/>
      <c r="C135" s="626"/>
      <c r="D135" s="640"/>
      <c r="E135" s="15" t="s">
        <v>93</v>
      </c>
      <c r="F135" s="16">
        <v>1</v>
      </c>
      <c r="G135" s="16">
        <v>1</v>
      </c>
      <c r="H135" s="16">
        <v>0</v>
      </c>
      <c r="I135" s="16">
        <v>3</v>
      </c>
      <c r="J135" s="16">
        <v>1</v>
      </c>
      <c r="K135" s="16">
        <v>0</v>
      </c>
      <c r="L135" s="16">
        <v>1</v>
      </c>
      <c r="M135" s="187">
        <f t="shared" si="126"/>
        <v>7</v>
      </c>
      <c r="N135" s="197"/>
      <c r="O135" s="174">
        <v>13</v>
      </c>
      <c r="P135" s="174">
        <v>58</v>
      </c>
      <c r="Q135" s="174">
        <v>18</v>
      </c>
      <c r="R135" s="174">
        <v>3</v>
      </c>
      <c r="S135" s="174">
        <v>6</v>
      </c>
      <c r="T135" s="174">
        <v>11</v>
      </c>
      <c r="U135" s="174">
        <v>18</v>
      </c>
      <c r="V135" s="187">
        <f t="shared" si="127"/>
        <v>127</v>
      </c>
      <c r="W135" s="13"/>
      <c r="X135" s="146">
        <f t="shared" si="128"/>
        <v>14</v>
      </c>
      <c r="Y135" s="147">
        <f t="shared" ref="Y135" si="136">X135/$AQ$3</f>
        <v>2.7888446215139442E-2</v>
      </c>
      <c r="Z135" s="47">
        <f t="shared" si="129"/>
        <v>59</v>
      </c>
      <c r="AA135" s="149">
        <f t="shared" si="131"/>
        <v>8.9665653495440728E-2</v>
      </c>
      <c r="AB135" s="146">
        <f t="shared" si="120"/>
        <v>18</v>
      </c>
      <c r="AC135" s="147">
        <f t="shared" si="132"/>
        <v>4.3795620437956206E-2</v>
      </c>
      <c r="AD135" s="47">
        <f t="shared" si="121"/>
        <v>6</v>
      </c>
      <c r="AE135" s="149">
        <f t="shared" si="87"/>
        <v>1.8292682926829267E-2</v>
      </c>
      <c r="AF135" s="146">
        <f t="shared" si="122"/>
        <v>7</v>
      </c>
      <c r="AG135" s="147">
        <f t="shared" si="133"/>
        <v>2.7777777777777776E-2</v>
      </c>
      <c r="AH135" s="47">
        <f t="shared" si="123"/>
        <v>11</v>
      </c>
      <c r="AI135" s="149">
        <f t="shared" si="134"/>
        <v>2.576112412177986E-2</v>
      </c>
      <c r="AJ135" s="150">
        <f t="shared" si="124"/>
        <v>19</v>
      </c>
      <c r="AK135" s="151">
        <f t="shared" si="135"/>
        <v>5.9374999999999997E-2</v>
      </c>
      <c r="AL135" s="47">
        <f t="shared" si="125"/>
        <v>134</v>
      </c>
    </row>
    <row r="136" spans="1:38" x14ac:dyDescent="0.25">
      <c r="A136" s="722"/>
      <c r="B136" s="689"/>
      <c r="C136" s="626"/>
      <c r="D136" s="640"/>
      <c r="E136" s="15" t="s">
        <v>92</v>
      </c>
      <c r="F136" s="16">
        <v>18</v>
      </c>
      <c r="G136" s="16">
        <v>11</v>
      </c>
      <c r="H136" s="16">
        <v>7</v>
      </c>
      <c r="I136" s="16">
        <v>13</v>
      </c>
      <c r="J136" s="16">
        <v>8</v>
      </c>
      <c r="K136" s="16">
        <v>9</v>
      </c>
      <c r="L136" s="16">
        <v>3</v>
      </c>
      <c r="M136" s="187">
        <f t="shared" si="126"/>
        <v>69</v>
      </c>
      <c r="N136" s="197"/>
      <c r="O136" s="174">
        <v>55</v>
      </c>
      <c r="P136" s="174">
        <v>146</v>
      </c>
      <c r="Q136" s="174">
        <v>82</v>
      </c>
      <c r="R136" s="174">
        <v>22</v>
      </c>
      <c r="S136" s="174">
        <v>27</v>
      </c>
      <c r="T136" s="174">
        <v>70</v>
      </c>
      <c r="U136" s="174">
        <v>46</v>
      </c>
      <c r="V136" s="187">
        <f t="shared" si="127"/>
        <v>448</v>
      </c>
      <c r="W136" s="13"/>
      <c r="X136" s="146">
        <f t="shared" si="128"/>
        <v>73</v>
      </c>
      <c r="Y136" s="147">
        <f t="shared" ref="Y136" si="137">X136/$AQ$3</f>
        <v>0.1454183266932271</v>
      </c>
      <c r="Z136" s="47">
        <f t="shared" si="129"/>
        <v>157</v>
      </c>
      <c r="AA136" s="149">
        <f t="shared" si="131"/>
        <v>0.23860182370820668</v>
      </c>
      <c r="AB136" s="146">
        <f t="shared" si="120"/>
        <v>89</v>
      </c>
      <c r="AC136" s="147">
        <f t="shared" si="132"/>
        <v>0.21654501216545013</v>
      </c>
      <c r="AD136" s="47">
        <f t="shared" si="121"/>
        <v>35</v>
      </c>
      <c r="AE136" s="149">
        <f t="shared" ref="AE136:AE180" si="138">AD136/$AQ$6</f>
        <v>0.10670731707317073</v>
      </c>
      <c r="AF136" s="146">
        <f t="shared" si="122"/>
        <v>35</v>
      </c>
      <c r="AG136" s="147">
        <f t="shared" si="133"/>
        <v>0.1388888888888889</v>
      </c>
      <c r="AH136" s="47">
        <f t="shared" si="123"/>
        <v>79</v>
      </c>
      <c r="AI136" s="149">
        <f t="shared" si="134"/>
        <v>0.18501170960187355</v>
      </c>
      <c r="AJ136" s="150">
        <f t="shared" si="124"/>
        <v>49</v>
      </c>
      <c r="AK136" s="151">
        <f t="shared" si="135"/>
        <v>0.15312500000000001</v>
      </c>
      <c r="AL136" s="47">
        <f t="shared" si="125"/>
        <v>517</v>
      </c>
    </row>
    <row r="137" spans="1:38" x14ac:dyDescent="0.25">
      <c r="A137" s="722"/>
      <c r="B137" s="689"/>
      <c r="C137" s="626"/>
      <c r="D137" s="640"/>
      <c r="E137" s="15" t="s">
        <v>90</v>
      </c>
      <c r="F137" s="16">
        <v>57</v>
      </c>
      <c r="G137" s="16">
        <v>14</v>
      </c>
      <c r="H137" s="16">
        <v>11</v>
      </c>
      <c r="I137" s="16">
        <v>39</v>
      </c>
      <c r="J137" s="16">
        <v>11</v>
      </c>
      <c r="K137" s="16">
        <v>14</v>
      </c>
      <c r="L137" s="16">
        <v>9</v>
      </c>
      <c r="M137" s="187">
        <f t="shared" si="126"/>
        <v>155</v>
      </c>
      <c r="N137" s="197"/>
      <c r="O137" s="174">
        <v>109</v>
      </c>
      <c r="P137" s="174">
        <v>120</v>
      </c>
      <c r="Q137" s="174">
        <v>88</v>
      </c>
      <c r="R137" s="174">
        <v>68</v>
      </c>
      <c r="S137" s="174">
        <v>72</v>
      </c>
      <c r="T137" s="174">
        <v>112</v>
      </c>
      <c r="U137" s="174">
        <v>72</v>
      </c>
      <c r="V137" s="187">
        <f t="shared" si="127"/>
        <v>641</v>
      </c>
      <c r="W137" s="13"/>
      <c r="X137" s="146">
        <f t="shared" si="128"/>
        <v>166</v>
      </c>
      <c r="Y137" s="147">
        <f t="shared" ref="Y137" si="139">X137/$AQ$3</f>
        <v>0.33067729083665337</v>
      </c>
      <c r="Z137" s="47">
        <f t="shared" si="129"/>
        <v>134</v>
      </c>
      <c r="AA137" s="149">
        <f t="shared" si="131"/>
        <v>0.20364741641337386</v>
      </c>
      <c r="AB137" s="146">
        <f t="shared" si="120"/>
        <v>99</v>
      </c>
      <c r="AC137" s="147">
        <f t="shared" si="132"/>
        <v>0.24087591240875914</v>
      </c>
      <c r="AD137" s="47">
        <f t="shared" si="121"/>
        <v>107</v>
      </c>
      <c r="AE137" s="149">
        <f t="shared" si="138"/>
        <v>0.32621951219512196</v>
      </c>
      <c r="AF137" s="146">
        <f t="shared" si="122"/>
        <v>83</v>
      </c>
      <c r="AG137" s="147">
        <f t="shared" si="133"/>
        <v>0.32936507936507936</v>
      </c>
      <c r="AH137" s="47">
        <f t="shared" si="123"/>
        <v>126</v>
      </c>
      <c r="AI137" s="149">
        <f t="shared" si="134"/>
        <v>0.29508196721311475</v>
      </c>
      <c r="AJ137" s="150">
        <f t="shared" si="124"/>
        <v>81</v>
      </c>
      <c r="AK137" s="151">
        <f t="shared" si="135"/>
        <v>0.25312499999999999</v>
      </c>
      <c r="AL137" s="47">
        <f t="shared" si="125"/>
        <v>796</v>
      </c>
    </row>
    <row r="138" spans="1:38" x14ac:dyDescent="0.25">
      <c r="A138" s="722"/>
      <c r="B138" s="689"/>
      <c r="C138" s="626"/>
      <c r="D138" s="640"/>
      <c r="E138" s="15" t="s">
        <v>109</v>
      </c>
      <c r="F138" s="16">
        <v>0</v>
      </c>
      <c r="G138" s="16">
        <v>0</v>
      </c>
      <c r="H138" s="16">
        <v>0</v>
      </c>
      <c r="I138" s="16">
        <v>0</v>
      </c>
      <c r="J138" s="16">
        <v>0</v>
      </c>
      <c r="K138" s="16">
        <v>0</v>
      </c>
      <c r="L138" s="16">
        <v>0</v>
      </c>
      <c r="M138" s="187">
        <f t="shared" si="126"/>
        <v>0</v>
      </c>
      <c r="N138" s="197"/>
      <c r="O138" s="174">
        <v>4</v>
      </c>
      <c r="P138" s="174">
        <v>15</v>
      </c>
      <c r="Q138" s="174">
        <v>5</v>
      </c>
      <c r="R138" s="174">
        <v>1</v>
      </c>
      <c r="S138" s="174">
        <v>3</v>
      </c>
      <c r="T138" s="174">
        <v>6</v>
      </c>
      <c r="U138" s="174">
        <v>13</v>
      </c>
      <c r="V138" s="187">
        <f t="shared" si="127"/>
        <v>47</v>
      </c>
      <c r="W138" s="13"/>
      <c r="X138" s="146">
        <f t="shared" si="128"/>
        <v>4</v>
      </c>
      <c r="Y138" s="147">
        <f t="shared" ref="Y138" si="140">X138/$AQ$3</f>
        <v>7.9681274900398405E-3</v>
      </c>
      <c r="Z138" s="47">
        <f t="shared" si="129"/>
        <v>15</v>
      </c>
      <c r="AA138" s="149">
        <f t="shared" si="131"/>
        <v>2.2796352583586626E-2</v>
      </c>
      <c r="AB138" s="146">
        <f t="shared" si="120"/>
        <v>5</v>
      </c>
      <c r="AC138" s="147">
        <f t="shared" si="132"/>
        <v>1.2165450121654502E-2</v>
      </c>
      <c r="AD138" s="47">
        <f t="shared" si="121"/>
        <v>1</v>
      </c>
      <c r="AE138" s="149">
        <f t="shared" si="138"/>
        <v>3.0487804878048782E-3</v>
      </c>
      <c r="AF138" s="146">
        <f t="shared" si="122"/>
        <v>3</v>
      </c>
      <c r="AG138" s="147">
        <f t="shared" si="133"/>
        <v>1.1904761904761904E-2</v>
      </c>
      <c r="AH138" s="47">
        <f t="shared" si="123"/>
        <v>6</v>
      </c>
      <c r="AI138" s="149">
        <f t="shared" si="134"/>
        <v>1.405152224824356E-2</v>
      </c>
      <c r="AJ138" s="150">
        <f t="shared" si="124"/>
        <v>13</v>
      </c>
      <c r="AK138" s="151">
        <f t="shared" si="135"/>
        <v>4.0625000000000001E-2</v>
      </c>
      <c r="AL138" s="47">
        <f t="shared" si="125"/>
        <v>47</v>
      </c>
    </row>
    <row r="139" spans="1:38" x14ac:dyDescent="0.25">
      <c r="A139" s="722"/>
      <c r="B139" s="689"/>
      <c r="C139" s="626"/>
      <c r="D139" s="725" t="s">
        <v>146</v>
      </c>
      <c r="E139" s="15" t="s">
        <v>91</v>
      </c>
      <c r="F139" s="16">
        <v>67</v>
      </c>
      <c r="G139" s="16">
        <v>20</v>
      </c>
      <c r="H139" s="16">
        <v>15</v>
      </c>
      <c r="I139" s="16">
        <v>51</v>
      </c>
      <c r="J139" s="16">
        <v>24</v>
      </c>
      <c r="K139" s="16">
        <v>15</v>
      </c>
      <c r="L139" s="16">
        <v>5</v>
      </c>
      <c r="M139" s="187">
        <f t="shared" si="126"/>
        <v>197</v>
      </c>
      <c r="N139" s="197"/>
      <c r="O139" s="174">
        <v>200</v>
      </c>
      <c r="P139" s="174">
        <v>287</v>
      </c>
      <c r="Q139" s="174">
        <v>184</v>
      </c>
      <c r="R139" s="174">
        <v>137</v>
      </c>
      <c r="S139" s="174">
        <v>99</v>
      </c>
      <c r="T139" s="174">
        <v>197</v>
      </c>
      <c r="U139" s="174">
        <v>151</v>
      </c>
      <c r="V139" s="187">
        <f t="shared" si="127"/>
        <v>1255</v>
      </c>
      <c r="W139" s="13"/>
      <c r="X139" s="146">
        <f t="shared" si="128"/>
        <v>267</v>
      </c>
      <c r="Y139" s="147">
        <f t="shared" ref="Y139" si="141">X139/$AQ$3</f>
        <v>0.53187250996015933</v>
      </c>
      <c r="Z139" s="47">
        <f t="shared" si="129"/>
        <v>307</v>
      </c>
      <c r="AA139" s="149">
        <f t="shared" si="131"/>
        <v>0.46656534954407297</v>
      </c>
      <c r="AB139" s="146">
        <f t="shared" si="120"/>
        <v>199</v>
      </c>
      <c r="AC139" s="147">
        <f t="shared" si="132"/>
        <v>0.48418491484184917</v>
      </c>
      <c r="AD139" s="47">
        <f t="shared" si="121"/>
        <v>188</v>
      </c>
      <c r="AE139" s="149">
        <f t="shared" si="138"/>
        <v>0.57317073170731703</v>
      </c>
      <c r="AF139" s="146">
        <f t="shared" si="122"/>
        <v>123</v>
      </c>
      <c r="AG139" s="147">
        <f t="shared" si="133"/>
        <v>0.48809523809523808</v>
      </c>
      <c r="AH139" s="47">
        <f t="shared" si="123"/>
        <v>212</v>
      </c>
      <c r="AI139" s="149">
        <f t="shared" si="134"/>
        <v>0.49648711943793911</v>
      </c>
      <c r="AJ139" s="150">
        <f t="shared" si="124"/>
        <v>156</v>
      </c>
      <c r="AK139" s="151">
        <f t="shared" si="135"/>
        <v>0.48749999999999999</v>
      </c>
      <c r="AL139" s="47">
        <f t="shared" si="125"/>
        <v>1452</v>
      </c>
    </row>
    <row r="140" spans="1:38" x14ac:dyDescent="0.25">
      <c r="A140" s="722"/>
      <c r="B140" s="689"/>
      <c r="C140" s="626"/>
      <c r="D140" s="725"/>
      <c r="E140" s="15" t="s">
        <v>93</v>
      </c>
      <c r="F140" s="16">
        <v>0</v>
      </c>
      <c r="G140" s="16">
        <v>1</v>
      </c>
      <c r="H140" s="16">
        <v>1</v>
      </c>
      <c r="I140" s="16">
        <v>4</v>
      </c>
      <c r="J140" s="16">
        <v>1</v>
      </c>
      <c r="K140" s="16">
        <v>0</v>
      </c>
      <c r="L140" s="16">
        <v>1</v>
      </c>
      <c r="M140" s="187">
        <f t="shared" si="126"/>
        <v>8</v>
      </c>
      <c r="N140" s="197"/>
      <c r="O140" s="174">
        <v>15</v>
      </c>
      <c r="P140" s="174">
        <v>37</v>
      </c>
      <c r="Q140" s="174">
        <v>13</v>
      </c>
      <c r="R140" s="174">
        <v>2</v>
      </c>
      <c r="S140" s="174">
        <v>5</v>
      </c>
      <c r="T140" s="174">
        <v>11</v>
      </c>
      <c r="U140" s="174">
        <v>11</v>
      </c>
      <c r="V140" s="187">
        <f t="shared" si="127"/>
        <v>94</v>
      </c>
      <c r="W140" s="13"/>
      <c r="X140" s="146">
        <f t="shared" si="128"/>
        <v>15</v>
      </c>
      <c r="Y140" s="147">
        <f t="shared" ref="Y140" si="142">X140/$AQ$3</f>
        <v>2.9880478087649404E-2</v>
      </c>
      <c r="Z140" s="47">
        <f t="shared" si="129"/>
        <v>38</v>
      </c>
      <c r="AA140" s="149">
        <f t="shared" si="131"/>
        <v>5.7750759878419454E-2</v>
      </c>
      <c r="AB140" s="146">
        <f t="shared" si="120"/>
        <v>14</v>
      </c>
      <c r="AC140" s="147">
        <f t="shared" si="132"/>
        <v>3.4063260340632603E-2</v>
      </c>
      <c r="AD140" s="47">
        <f t="shared" si="121"/>
        <v>6</v>
      </c>
      <c r="AE140" s="149">
        <f t="shared" si="138"/>
        <v>1.8292682926829267E-2</v>
      </c>
      <c r="AF140" s="146">
        <f t="shared" si="122"/>
        <v>6</v>
      </c>
      <c r="AG140" s="147">
        <f t="shared" si="133"/>
        <v>2.3809523809523808E-2</v>
      </c>
      <c r="AH140" s="47">
        <f t="shared" si="123"/>
        <v>11</v>
      </c>
      <c r="AI140" s="149">
        <f t="shared" si="134"/>
        <v>2.576112412177986E-2</v>
      </c>
      <c r="AJ140" s="150">
        <f t="shared" si="124"/>
        <v>12</v>
      </c>
      <c r="AK140" s="151">
        <f t="shared" si="135"/>
        <v>3.7499999999999999E-2</v>
      </c>
      <c r="AL140" s="47">
        <f t="shared" si="125"/>
        <v>102</v>
      </c>
    </row>
    <row r="141" spans="1:38" x14ac:dyDescent="0.25">
      <c r="A141" s="722"/>
      <c r="B141" s="689"/>
      <c r="C141" s="626"/>
      <c r="D141" s="725"/>
      <c r="E141" s="15" t="s">
        <v>92</v>
      </c>
      <c r="F141" s="16">
        <v>21</v>
      </c>
      <c r="G141" s="16">
        <v>11</v>
      </c>
      <c r="H141" s="16">
        <v>5</v>
      </c>
      <c r="I141" s="16">
        <v>14</v>
      </c>
      <c r="J141" s="16">
        <v>8</v>
      </c>
      <c r="K141" s="16">
        <v>10</v>
      </c>
      <c r="L141" s="16">
        <v>4</v>
      </c>
      <c r="M141" s="187">
        <f t="shared" si="126"/>
        <v>73</v>
      </c>
      <c r="N141" s="197"/>
      <c r="O141" s="174">
        <v>75</v>
      </c>
      <c r="P141" s="174">
        <v>200</v>
      </c>
      <c r="Q141" s="174">
        <v>110</v>
      </c>
      <c r="R141" s="174">
        <v>32</v>
      </c>
      <c r="S141" s="174">
        <v>40</v>
      </c>
      <c r="T141" s="174">
        <v>89</v>
      </c>
      <c r="U141" s="174">
        <v>68</v>
      </c>
      <c r="V141" s="187">
        <f t="shared" si="127"/>
        <v>614</v>
      </c>
      <c r="W141" s="13"/>
      <c r="X141" s="146">
        <f t="shared" si="128"/>
        <v>96</v>
      </c>
      <c r="Y141" s="147">
        <f t="shared" ref="Y141" si="143">X141/$AQ$3</f>
        <v>0.19123505976095617</v>
      </c>
      <c r="Z141" s="47">
        <f t="shared" si="129"/>
        <v>211</v>
      </c>
      <c r="AA141" s="149">
        <f t="shared" si="131"/>
        <v>0.32066869300911854</v>
      </c>
      <c r="AB141" s="146">
        <f t="shared" si="120"/>
        <v>115</v>
      </c>
      <c r="AC141" s="147">
        <f t="shared" si="132"/>
        <v>0.27980535279805352</v>
      </c>
      <c r="AD141" s="47">
        <f t="shared" si="121"/>
        <v>46</v>
      </c>
      <c r="AE141" s="149">
        <f t="shared" si="138"/>
        <v>0.1402439024390244</v>
      </c>
      <c r="AF141" s="146">
        <f t="shared" si="122"/>
        <v>48</v>
      </c>
      <c r="AG141" s="147">
        <f t="shared" si="133"/>
        <v>0.19047619047619047</v>
      </c>
      <c r="AH141" s="47">
        <f t="shared" si="123"/>
        <v>99</v>
      </c>
      <c r="AI141" s="149">
        <f t="shared" si="134"/>
        <v>0.23185011709601874</v>
      </c>
      <c r="AJ141" s="150">
        <f t="shared" si="124"/>
        <v>72</v>
      </c>
      <c r="AK141" s="151">
        <f t="shared" si="135"/>
        <v>0.22500000000000001</v>
      </c>
      <c r="AL141" s="47">
        <f t="shared" si="125"/>
        <v>687</v>
      </c>
    </row>
    <row r="142" spans="1:38" x14ac:dyDescent="0.25">
      <c r="A142" s="722"/>
      <c r="B142" s="689"/>
      <c r="C142" s="626"/>
      <c r="D142" s="725"/>
      <c r="E142" s="15" t="s">
        <v>90</v>
      </c>
      <c r="F142" s="16">
        <v>49</v>
      </c>
      <c r="G142" s="16">
        <v>9</v>
      </c>
      <c r="H142" s="16">
        <v>10</v>
      </c>
      <c r="I142" s="16">
        <v>33</v>
      </c>
      <c r="J142" s="16">
        <v>11</v>
      </c>
      <c r="K142" s="16">
        <v>13</v>
      </c>
      <c r="L142" s="16">
        <v>8</v>
      </c>
      <c r="M142" s="187">
        <f t="shared" si="126"/>
        <v>133</v>
      </c>
      <c r="N142" s="197"/>
      <c r="O142" s="174">
        <v>72</v>
      </c>
      <c r="P142" s="174">
        <v>81</v>
      </c>
      <c r="Q142" s="174">
        <v>69</v>
      </c>
      <c r="R142" s="174">
        <v>54</v>
      </c>
      <c r="S142" s="174">
        <v>64</v>
      </c>
      <c r="T142" s="174">
        <v>88</v>
      </c>
      <c r="U142" s="174">
        <v>61</v>
      </c>
      <c r="V142" s="187">
        <f t="shared" si="127"/>
        <v>489</v>
      </c>
      <c r="W142" s="13"/>
      <c r="X142" s="146">
        <f t="shared" si="128"/>
        <v>121</v>
      </c>
      <c r="Y142" s="147">
        <f t="shared" ref="Y142" si="144">X142/$AQ$3</f>
        <v>0.24103585657370519</v>
      </c>
      <c r="Z142" s="47">
        <f t="shared" si="129"/>
        <v>90</v>
      </c>
      <c r="AA142" s="149">
        <f t="shared" si="131"/>
        <v>0.13677811550151975</v>
      </c>
      <c r="AB142" s="146">
        <f t="shared" si="120"/>
        <v>79</v>
      </c>
      <c r="AC142" s="147">
        <f t="shared" si="132"/>
        <v>0.19221411192214111</v>
      </c>
      <c r="AD142" s="47">
        <f t="shared" si="121"/>
        <v>87</v>
      </c>
      <c r="AE142" s="149">
        <f t="shared" si="138"/>
        <v>0.2652439024390244</v>
      </c>
      <c r="AF142" s="146">
        <f t="shared" si="122"/>
        <v>75</v>
      </c>
      <c r="AG142" s="147">
        <f t="shared" si="133"/>
        <v>0.29761904761904762</v>
      </c>
      <c r="AH142" s="47">
        <f t="shared" si="123"/>
        <v>101</v>
      </c>
      <c r="AI142" s="149">
        <f t="shared" si="134"/>
        <v>0.23653395784543327</v>
      </c>
      <c r="AJ142" s="150">
        <f t="shared" si="124"/>
        <v>69</v>
      </c>
      <c r="AK142" s="151">
        <f t="shared" si="135"/>
        <v>0.21562500000000001</v>
      </c>
      <c r="AL142" s="47">
        <f t="shared" si="125"/>
        <v>622</v>
      </c>
    </row>
    <row r="143" spans="1:38" x14ac:dyDescent="0.25">
      <c r="A143" s="722"/>
      <c r="B143" s="689"/>
      <c r="C143" s="626"/>
      <c r="D143" s="725"/>
      <c r="E143" s="15" t="s">
        <v>109</v>
      </c>
      <c r="F143" s="16">
        <v>0</v>
      </c>
      <c r="G143" s="16">
        <v>0</v>
      </c>
      <c r="H143" s="16">
        <v>0</v>
      </c>
      <c r="I143" s="16">
        <v>0</v>
      </c>
      <c r="J143" s="16">
        <v>0</v>
      </c>
      <c r="K143" s="16">
        <v>0</v>
      </c>
      <c r="L143" s="16">
        <v>0</v>
      </c>
      <c r="M143" s="187">
        <f t="shared" si="126"/>
        <v>0</v>
      </c>
      <c r="N143" s="197"/>
      <c r="O143" s="174">
        <v>3</v>
      </c>
      <c r="P143" s="174">
        <v>12</v>
      </c>
      <c r="Q143" s="174">
        <v>4</v>
      </c>
      <c r="R143" s="174">
        <v>1</v>
      </c>
      <c r="S143" s="174"/>
      <c r="T143" s="174">
        <v>4</v>
      </c>
      <c r="U143" s="174">
        <v>11</v>
      </c>
      <c r="V143" s="187">
        <f t="shared" si="127"/>
        <v>35</v>
      </c>
      <c r="W143" s="13"/>
      <c r="X143" s="146">
        <f t="shared" si="128"/>
        <v>3</v>
      </c>
      <c r="Y143" s="147">
        <f t="shared" ref="Y143" si="145">X143/$AQ$3</f>
        <v>5.9760956175298804E-3</v>
      </c>
      <c r="Z143" s="47">
        <f t="shared" si="129"/>
        <v>12</v>
      </c>
      <c r="AA143" s="149">
        <f t="shared" si="131"/>
        <v>1.82370820668693E-2</v>
      </c>
      <c r="AB143" s="146">
        <f t="shared" si="120"/>
        <v>4</v>
      </c>
      <c r="AC143" s="147">
        <f t="shared" si="132"/>
        <v>9.7323600973236012E-3</v>
      </c>
      <c r="AD143" s="47">
        <f t="shared" si="121"/>
        <v>1</v>
      </c>
      <c r="AE143" s="149">
        <f t="shared" si="138"/>
        <v>3.0487804878048782E-3</v>
      </c>
      <c r="AF143" s="146">
        <f t="shared" si="122"/>
        <v>0</v>
      </c>
      <c r="AG143" s="147">
        <f t="shared" si="133"/>
        <v>0</v>
      </c>
      <c r="AH143" s="47">
        <f t="shared" si="123"/>
        <v>4</v>
      </c>
      <c r="AI143" s="149">
        <f t="shared" si="134"/>
        <v>9.3676814988290398E-3</v>
      </c>
      <c r="AJ143" s="150">
        <f t="shared" si="124"/>
        <v>11</v>
      </c>
      <c r="AK143" s="151">
        <f t="shared" si="135"/>
        <v>3.4375000000000003E-2</v>
      </c>
      <c r="AL143" s="47">
        <f t="shared" si="125"/>
        <v>35</v>
      </c>
    </row>
    <row r="144" spans="1:38" x14ac:dyDescent="0.25">
      <c r="A144" s="722"/>
      <c r="B144" s="689"/>
      <c r="C144" s="626"/>
      <c r="D144" s="640" t="s">
        <v>147</v>
      </c>
      <c r="E144" s="15" t="s">
        <v>91</v>
      </c>
      <c r="F144" s="16">
        <v>64</v>
      </c>
      <c r="G144" s="16">
        <v>18</v>
      </c>
      <c r="H144" s="16">
        <v>12</v>
      </c>
      <c r="I144" s="16">
        <v>47</v>
      </c>
      <c r="J144" s="16">
        <v>27</v>
      </c>
      <c r="K144" s="16">
        <v>19</v>
      </c>
      <c r="L144" s="16">
        <v>5</v>
      </c>
      <c r="M144" s="187">
        <f t="shared" si="126"/>
        <v>192</v>
      </c>
      <c r="N144" s="197"/>
      <c r="O144" s="174">
        <v>198</v>
      </c>
      <c r="P144" s="174">
        <v>260</v>
      </c>
      <c r="Q144" s="174">
        <v>182</v>
      </c>
      <c r="R144" s="174">
        <v>135</v>
      </c>
      <c r="S144" s="174">
        <v>102</v>
      </c>
      <c r="T144" s="174">
        <v>182</v>
      </c>
      <c r="U144" s="174">
        <v>142</v>
      </c>
      <c r="V144" s="187">
        <f t="shared" si="127"/>
        <v>1201</v>
      </c>
      <c r="W144" s="13"/>
      <c r="X144" s="146">
        <f t="shared" si="128"/>
        <v>262</v>
      </c>
      <c r="Y144" s="147">
        <f t="shared" ref="Y144" si="146">X144/$AQ$3</f>
        <v>0.52191235059760954</v>
      </c>
      <c r="Z144" s="47">
        <f t="shared" si="129"/>
        <v>278</v>
      </c>
      <c r="AA144" s="149">
        <f t="shared" si="131"/>
        <v>0.42249240121580545</v>
      </c>
      <c r="AB144" s="146">
        <f t="shared" si="120"/>
        <v>194</v>
      </c>
      <c r="AC144" s="147">
        <f t="shared" si="132"/>
        <v>0.47201946472019463</v>
      </c>
      <c r="AD144" s="47">
        <f t="shared" si="121"/>
        <v>182</v>
      </c>
      <c r="AE144" s="149">
        <f t="shared" si="138"/>
        <v>0.55487804878048785</v>
      </c>
      <c r="AF144" s="146">
        <f t="shared" si="122"/>
        <v>129</v>
      </c>
      <c r="AG144" s="147">
        <f t="shared" si="133"/>
        <v>0.51190476190476186</v>
      </c>
      <c r="AH144" s="47">
        <f t="shared" si="123"/>
        <v>201</v>
      </c>
      <c r="AI144" s="149">
        <f t="shared" si="134"/>
        <v>0.47072599531615927</v>
      </c>
      <c r="AJ144" s="150">
        <f t="shared" si="124"/>
        <v>147</v>
      </c>
      <c r="AK144" s="151">
        <f t="shared" si="135"/>
        <v>0.45937499999999998</v>
      </c>
      <c r="AL144" s="47">
        <f t="shared" si="125"/>
        <v>1393</v>
      </c>
    </row>
    <row r="145" spans="1:38" x14ac:dyDescent="0.25">
      <c r="A145" s="722"/>
      <c r="B145" s="689"/>
      <c r="C145" s="626"/>
      <c r="D145" s="640"/>
      <c r="E145" s="15" t="s">
        <v>93</v>
      </c>
      <c r="F145" s="16">
        <v>1</v>
      </c>
      <c r="G145" s="16">
        <v>1</v>
      </c>
      <c r="H145" s="16">
        <v>1</v>
      </c>
      <c r="I145" s="16">
        <v>1</v>
      </c>
      <c r="J145" s="16">
        <v>1</v>
      </c>
      <c r="K145" s="16">
        <v>0</v>
      </c>
      <c r="L145" s="16">
        <v>1</v>
      </c>
      <c r="M145" s="187">
        <f t="shared" si="126"/>
        <v>6</v>
      </c>
      <c r="N145" s="197"/>
      <c r="O145" s="174">
        <v>21</v>
      </c>
      <c r="P145" s="174">
        <v>60</v>
      </c>
      <c r="Q145" s="174">
        <v>19</v>
      </c>
      <c r="R145" s="174">
        <v>4</v>
      </c>
      <c r="S145" s="174">
        <v>8</v>
      </c>
      <c r="T145" s="174">
        <v>12</v>
      </c>
      <c r="U145" s="174">
        <v>22</v>
      </c>
      <c r="V145" s="187">
        <f t="shared" si="127"/>
        <v>146</v>
      </c>
      <c r="W145" s="13"/>
      <c r="X145" s="146">
        <f t="shared" si="128"/>
        <v>22</v>
      </c>
      <c r="Y145" s="147">
        <f t="shared" ref="Y145" si="147">X145/$AQ$3</f>
        <v>4.3824701195219126E-2</v>
      </c>
      <c r="Z145" s="47">
        <f t="shared" si="129"/>
        <v>61</v>
      </c>
      <c r="AA145" s="149">
        <f t="shared" si="131"/>
        <v>9.2705167173252279E-2</v>
      </c>
      <c r="AB145" s="146">
        <f t="shared" si="120"/>
        <v>20</v>
      </c>
      <c r="AC145" s="147">
        <f t="shared" si="132"/>
        <v>4.8661800486618008E-2</v>
      </c>
      <c r="AD145" s="47">
        <f t="shared" si="121"/>
        <v>5</v>
      </c>
      <c r="AE145" s="149">
        <f t="shared" si="138"/>
        <v>1.524390243902439E-2</v>
      </c>
      <c r="AF145" s="146">
        <f t="shared" si="122"/>
        <v>9</v>
      </c>
      <c r="AG145" s="147">
        <f t="shared" si="133"/>
        <v>3.5714285714285712E-2</v>
      </c>
      <c r="AH145" s="47">
        <f t="shared" si="123"/>
        <v>12</v>
      </c>
      <c r="AI145" s="149">
        <f t="shared" si="134"/>
        <v>2.8103044496487119E-2</v>
      </c>
      <c r="AJ145" s="150">
        <f t="shared" si="124"/>
        <v>23</v>
      </c>
      <c r="AK145" s="151">
        <f t="shared" si="135"/>
        <v>7.1874999999999994E-2</v>
      </c>
      <c r="AL145" s="47">
        <f t="shared" si="125"/>
        <v>152</v>
      </c>
    </row>
    <row r="146" spans="1:38" x14ac:dyDescent="0.25">
      <c r="A146" s="722"/>
      <c r="B146" s="689"/>
      <c r="C146" s="626"/>
      <c r="D146" s="640"/>
      <c r="E146" s="15" t="s">
        <v>92</v>
      </c>
      <c r="F146" s="16">
        <v>20</v>
      </c>
      <c r="G146" s="16">
        <v>11</v>
      </c>
      <c r="H146" s="16">
        <v>7</v>
      </c>
      <c r="I146" s="16">
        <v>18</v>
      </c>
      <c r="J146" s="16">
        <v>7</v>
      </c>
      <c r="K146" s="16">
        <v>9</v>
      </c>
      <c r="L146" s="16">
        <v>4</v>
      </c>
      <c r="M146" s="187">
        <f t="shared" si="126"/>
        <v>76</v>
      </c>
      <c r="N146" s="197"/>
      <c r="O146" s="174">
        <v>54</v>
      </c>
      <c r="P146" s="174">
        <v>181</v>
      </c>
      <c r="Q146" s="174">
        <v>93</v>
      </c>
      <c r="R146" s="174">
        <v>32</v>
      </c>
      <c r="S146" s="174">
        <v>29</v>
      </c>
      <c r="T146" s="174">
        <v>93</v>
      </c>
      <c r="U146" s="174">
        <v>56</v>
      </c>
      <c r="V146" s="187">
        <f t="shared" si="127"/>
        <v>538</v>
      </c>
      <c r="W146" s="13"/>
      <c r="X146" s="146">
        <f t="shared" si="128"/>
        <v>74</v>
      </c>
      <c r="Y146" s="147">
        <f t="shared" ref="Y146" si="148">X146/$AQ$3</f>
        <v>0.14741035856573706</v>
      </c>
      <c r="Z146" s="47">
        <f t="shared" si="129"/>
        <v>192</v>
      </c>
      <c r="AA146" s="149">
        <f t="shared" si="131"/>
        <v>0.2917933130699088</v>
      </c>
      <c r="AB146" s="146">
        <f t="shared" si="120"/>
        <v>100</v>
      </c>
      <c r="AC146" s="147">
        <f t="shared" si="132"/>
        <v>0.24330900243309003</v>
      </c>
      <c r="AD146" s="47">
        <f t="shared" si="121"/>
        <v>50</v>
      </c>
      <c r="AE146" s="149">
        <f t="shared" si="138"/>
        <v>0.1524390243902439</v>
      </c>
      <c r="AF146" s="146">
        <f t="shared" si="122"/>
        <v>36</v>
      </c>
      <c r="AG146" s="147">
        <f t="shared" si="133"/>
        <v>0.14285714285714285</v>
      </c>
      <c r="AH146" s="47">
        <f t="shared" si="123"/>
        <v>102</v>
      </c>
      <c r="AI146" s="149">
        <f t="shared" si="134"/>
        <v>0.2388758782201405</v>
      </c>
      <c r="AJ146" s="150">
        <f t="shared" si="124"/>
        <v>60</v>
      </c>
      <c r="AK146" s="151">
        <f t="shared" si="135"/>
        <v>0.1875</v>
      </c>
      <c r="AL146" s="47">
        <f t="shared" si="125"/>
        <v>614</v>
      </c>
    </row>
    <row r="147" spans="1:38" x14ac:dyDescent="0.25">
      <c r="A147" s="722"/>
      <c r="B147" s="689"/>
      <c r="C147" s="626"/>
      <c r="D147" s="640"/>
      <c r="E147" s="15" t="s">
        <v>90</v>
      </c>
      <c r="F147" s="16">
        <v>52</v>
      </c>
      <c r="G147" s="16">
        <v>11</v>
      </c>
      <c r="H147" s="16">
        <v>11</v>
      </c>
      <c r="I147" s="16">
        <v>36</v>
      </c>
      <c r="J147" s="16">
        <v>9</v>
      </c>
      <c r="K147" s="16">
        <v>10</v>
      </c>
      <c r="L147" s="16">
        <v>8</v>
      </c>
      <c r="M147" s="187">
        <f t="shared" si="126"/>
        <v>137</v>
      </c>
      <c r="N147" s="197"/>
      <c r="O147" s="174">
        <v>88</v>
      </c>
      <c r="P147" s="174">
        <v>93</v>
      </c>
      <c r="Q147" s="174">
        <v>81</v>
      </c>
      <c r="R147" s="174">
        <v>55</v>
      </c>
      <c r="S147" s="174">
        <v>66</v>
      </c>
      <c r="T147" s="174">
        <v>96</v>
      </c>
      <c r="U147" s="174">
        <v>65</v>
      </c>
      <c r="V147" s="187">
        <f t="shared" si="127"/>
        <v>544</v>
      </c>
      <c r="W147" s="13"/>
      <c r="X147" s="146">
        <f t="shared" si="128"/>
        <v>140</v>
      </c>
      <c r="Y147" s="147">
        <f t="shared" ref="Y147" si="149">X147/$AQ$3</f>
        <v>0.2788844621513944</v>
      </c>
      <c r="Z147" s="47">
        <f t="shared" si="129"/>
        <v>104</v>
      </c>
      <c r="AA147" s="149">
        <f t="shared" si="131"/>
        <v>0.1580547112462006</v>
      </c>
      <c r="AB147" s="146">
        <f t="shared" si="120"/>
        <v>92</v>
      </c>
      <c r="AC147" s="147">
        <f t="shared" si="132"/>
        <v>0.22384428223844283</v>
      </c>
      <c r="AD147" s="47">
        <f t="shared" si="121"/>
        <v>91</v>
      </c>
      <c r="AE147" s="149">
        <f t="shared" si="138"/>
        <v>0.27743902439024393</v>
      </c>
      <c r="AF147" s="146">
        <f t="shared" si="122"/>
        <v>75</v>
      </c>
      <c r="AG147" s="147">
        <f t="shared" si="133"/>
        <v>0.29761904761904762</v>
      </c>
      <c r="AH147" s="47">
        <f t="shared" si="123"/>
        <v>106</v>
      </c>
      <c r="AI147" s="149">
        <f t="shared" si="134"/>
        <v>0.24824355971896955</v>
      </c>
      <c r="AJ147" s="150">
        <f t="shared" si="124"/>
        <v>73</v>
      </c>
      <c r="AK147" s="151">
        <f t="shared" si="135"/>
        <v>0.22812499999999999</v>
      </c>
      <c r="AL147" s="47">
        <f t="shared" si="125"/>
        <v>681</v>
      </c>
    </row>
    <row r="148" spans="1:38" x14ac:dyDescent="0.25">
      <c r="A148" s="722"/>
      <c r="B148" s="689"/>
      <c r="C148" s="626"/>
      <c r="D148" s="640"/>
      <c r="E148" s="15" t="s">
        <v>109</v>
      </c>
      <c r="F148" s="16">
        <v>0</v>
      </c>
      <c r="G148" s="16">
        <v>0</v>
      </c>
      <c r="H148" s="16">
        <v>0</v>
      </c>
      <c r="I148" s="16">
        <v>0</v>
      </c>
      <c r="J148" s="16">
        <v>0</v>
      </c>
      <c r="K148" s="16">
        <v>0</v>
      </c>
      <c r="L148" s="16">
        <v>0</v>
      </c>
      <c r="M148" s="187">
        <f t="shared" si="126"/>
        <v>0</v>
      </c>
      <c r="N148" s="197"/>
      <c r="O148" s="174">
        <v>4</v>
      </c>
      <c r="P148" s="174">
        <v>23</v>
      </c>
      <c r="Q148" s="174">
        <v>5</v>
      </c>
      <c r="R148" s="174"/>
      <c r="S148" s="174">
        <v>3</v>
      </c>
      <c r="T148" s="174">
        <v>6</v>
      </c>
      <c r="U148" s="174">
        <v>17</v>
      </c>
      <c r="V148" s="187">
        <f t="shared" si="127"/>
        <v>58</v>
      </c>
      <c r="W148" s="13"/>
      <c r="X148" s="146">
        <f t="shared" si="128"/>
        <v>4</v>
      </c>
      <c r="Y148" s="147">
        <f t="shared" ref="Y148" si="150">X148/$AQ$3</f>
        <v>7.9681274900398405E-3</v>
      </c>
      <c r="Z148" s="47">
        <f t="shared" si="129"/>
        <v>23</v>
      </c>
      <c r="AA148" s="149">
        <f t="shared" si="131"/>
        <v>3.4954407294832825E-2</v>
      </c>
      <c r="AB148" s="146">
        <f t="shared" si="120"/>
        <v>5</v>
      </c>
      <c r="AC148" s="147">
        <f t="shared" si="132"/>
        <v>1.2165450121654502E-2</v>
      </c>
      <c r="AD148" s="47">
        <f t="shared" si="121"/>
        <v>0</v>
      </c>
      <c r="AE148" s="149">
        <f t="shared" si="138"/>
        <v>0</v>
      </c>
      <c r="AF148" s="146">
        <f t="shared" si="122"/>
        <v>3</v>
      </c>
      <c r="AG148" s="147">
        <f t="shared" si="133"/>
        <v>1.1904761904761904E-2</v>
      </c>
      <c r="AH148" s="47">
        <f t="shared" si="123"/>
        <v>6</v>
      </c>
      <c r="AI148" s="149">
        <f t="shared" si="134"/>
        <v>1.405152224824356E-2</v>
      </c>
      <c r="AJ148" s="150">
        <f t="shared" si="124"/>
        <v>17</v>
      </c>
      <c r="AK148" s="151">
        <f t="shared" si="135"/>
        <v>5.3124999999999999E-2</v>
      </c>
      <c r="AL148" s="47">
        <f t="shared" si="125"/>
        <v>58</v>
      </c>
    </row>
    <row r="149" spans="1:38" ht="15" customHeight="1" x14ac:dyDescent="0.25">
      <c r="A149" s="722"/>
      <c r="B149" s="689"/>
      <c r="C149" s="626"/>
      <c r="D149" s="725" t="s">
        <v>148</v>
      </c>
      <c r="E149" s="15" t="s">
        <v>91</v>
      </c>
      <c r="F149" s="16">
        <v>60</v>
      </c>
      <c r="G149" s="16">
        <v>15</v>
      </c>
      <c r="H149" s="16">
        <v>14</v>
      </c>
      <c r="I149" s="16">
        <v>48</v>
      </c>
      <c r="J149" s="16">
        <v>21</v>
      </c>
      <c r="K149" s="16">
        <v>15</v>
      </c>
      <c r="L149" s="16">
        <v>6</v>
      </c>
      <c r="M149" s="187">
        <f t="shared" si="126"/>
        <v>179</v>
      </c>
      <c r="N149" s="197"/>
      <c r="O149" s="174">
        <v>190</v>
      </c>
      <c r="P149" s="174">
        <v>262</v>
      </c>
      <c r="Q149" s="174">
        <v>180</v>
      </c>
      <c r="R149" s="174">
        <v>131</v>
      </c>
      <c r="S149" s="174">
        <v>90</v>
      </c>
      <c r="T149" s="174">
        <v>185</v>
      </c>
      <c r="U149" s="174">
        <v>157</v>
      </c>
      <c r="V149" s="187">
        <f t="shared" si="127"/>
        <v>1195</v>
      </c>
      <c r="W149" s="13"/>
      <c r="X149" s="146">
        <f t="shared" si="128"/>
        <v>250</v>
      </c>
      <c r="Y149" s="147">
        <f t="shared" ref="Y149" si="151">X149/$AQ$3</f>
        <v>0.49800796812749004</v>
      </c>
      <c r="Z149" s="47">
        <f t="shared" si="129"/>
        <v>277</v>
      </c>
      <c r="AA149" s="149">
        <f t="shared" si="131"/>
        <v>0.42097264437689969</v>
      </c>
      <c r="AB149" s="146">
        <f t="shared" si="120"/>
        <v>194</v>
      </c>
      <c r="AC149" s="147">
        <f t="shared" si="132"/>
        <v>0.47201946472019463</v>
      </c>
      <c r="AD149" s="47">
        <f t="shared" si="121"/>
        <v>179</v>
      </c>
      <c r="AE149" s="149">
        <f t="shared" si="138"/>
        <v>0.54573170731707321</v>
      </c>
      <c r="AF149" s="146">
        <f t="shared" si="122"/>
        <v>111</v>
      </c>
      <c r="AG149" s="147">
        <f t="shared" si="133"/>
        <v>0.44047619047619047</v>
      </c>
      <c r="AH149" s="47">
        <f t="shared" si="123"/>
        <v>200</v>
      </c>
      <c r="AI149" s="149">
        <f t="shared" si="134"/>
        <v>0.46838407494145201</v>
      </c>
      <c r="AJ149" s="150">
        <f t="shared" si="124"/>
        <v>163</v>
      </c>
      <c r="AK149" s="151">
        <f t="shared" si="135"/>
        <v>0.50937500000000002</v>
      </c>
      <c r="AL149" s="47">
        <f t="shared" si="125"/>
        <v>1374</v>
      </c>
    </row>
    <row r="150" spans="1:38" x14ac:dyDescent="0.25">
      <c r="A150" s="722"/>
      <c r="B150" s="689"/>
      <c r="C150" s="626"/>
      <c r="D150" s="725"/>
      <c r="E150" s="15" t="s">
        <v>93</v>
      </c>
      <c r="F150" s="16">
        <v>0</v>
      </c>
      <c r="G150" s="16">
        <v>1</v>
      </c>
      <c r="H150" s="16">
        <v>0</v>
      </c>
      <c r="I150" s="16">
        <v>3</v>
      </c>
      <c r="J150" s="16">
        <v>0</v>
      </c>
      <c r="K150" s="16">
        <v>0</v>
      </c>
      <c r="L150" s="16">
        <v>0</v>
      </c>
      <c r="M150" s="187">
        <f t="shared" si="126"/>
        <v>4</v>
      </c>
      <c r="N150" s="197"/>
      <c r="O150" s="174">
        <v>15</v>
      </c>
      <c r="P150" s="174">
        <v>63</v>
      </c>
      <c r="Q150" s="174">
        <v>11</v>
      </c>
      <c r="R150" s="174">
        <v>3</v>
      </c>
      <c r="S150" s="174">
        <v>7</v>
      </c>
      <c r="T150" s="174">
        <v>5</v>
      </c>
      <c r="U150" s="174">
        <v>21</v>
      </c>
      <c r="V150" s="187">
        <f t="shared" si="127"/>
        <v>125</v>
      </c>
      <c r="W150" s="13"/>
      <c r="X150" s="146">
        <f t="shared" si="128"/>
        <v>15</v>
      </c>
      <c r="Y150" s="147">
        <f t="shared" ref="Y150" si="152">X150/$AQ$3</f>
        <v>2.9880478087649404E-2</v>
      </c>
      <c r="Z150" s="47">
        <f t="shared" si="129"/>
        <v>64</v>
      </c>
      <c r="AA150" s="149">
        <f t="shared" si="131"/>
        <v>9.7264437689969604E-2</v>
      </c>
      <c r="AB150" s="146">
        <f t="shared" si="120"/>
        <v>11</v>
      </c>
      <c r="AC150" s="147">
        <f t="shared" si="132"/>
        <v>2.6763990267639901E-2</v>
      </c>
      <c r="AD150" s="47">
        <f t="shared" si="121"/>
        <v>6</v>
      </c>
      <c r="AE150" s="149">
        <f t="shared" si="138"/>
        <v>1.8292682926829267E-2</v>
      </c>
      <c r="AF150" s="146">
        <f t="shared" si="122"/>
        <v>7</v>
      </c>
      <c r="AG150" s="147">
        <f t="shared" si="133"/>
        <v>2.7777777777777776E-2</v>
      </c>
      <c r="AH150" s="47">
        <f t="shared" si="123"/>
        <v>5</v>
      </c>
      <c r="AI150" s="149">
        <f t="shared" si="134"/>
        <v>1.1709601873536301E-2</v>
      </c>
      <c r="AJ150" s="150">
        <f t="shared" si="124"/>
        <v>21</v>
      </c>
      <c r="AK150" s="151">
        <f t="shared" si="135"/>
        <v>6.5625000000000003E-2</v>
      </c>
      <c r="AL150" s="47">
        <f t="shared" si="125"/>
        <v>129</v>
      </c>
    </row>
    <row r="151" spans="1:38" x14ac:dyDescent="0.25">
      <c r="A151" s="722"/>
      <c r="B151" s="689"/>
      <c r="C151" s="626"/>
      <c r="D151" s="725"/>
      <c r="E151" s="15" t="s">
        <v>92</v>
      </c>
      <c r="F151" s="16">
        <v>36</v>
      </c>
      <c r="G151" s="16">
        <v>20</v>
      </c>
      <c r="H151" s="16">
        <v>11</v>
      </c>
      <c r="I151" s="16">
        <v>24</v>
      </c>
      <c r="J151" s="16">
        <v>11</v>
      </c>
      <c r="K151" s="16">
        <v>12</v>
      </c>
      <c r="L151" s="16">
        <v>4</v>
      </c>
      <c r="M151" s="187">
        <f t="shared" si="126"/>
        <v>118</v>
      </c>
      <c r="N151" s="197"/>
      <c r="O151" s="174">
        <v>79</v>
      </c>
      <c r="P151" s="174">
        <v>194</v>
      </c>
      <c r="Q151" s="174">
        <v>112</v>
      </c>
      <c r="R151" s="174">
        <v>36</v>
      </c>
      <c r="S151" s="174">
        <v>41</v>
      </c>
      <c r="T151" s="174">
        <v>102</v>
      </c>
      <c r="U151" s="174">
        <v>52</v>
      </c>
      <c r="V151" s="187">
        <f t="shared" si="127"/>
        <v>616</v>
      </c>
      <c r="W151" s="13"/>
      <c r="X151" s="146">
        <f t="shared" si="128"/>
        <v>115</v>
      </c>
      <c r="Y151" s="147">
        <f t="shared" ref="Y151" si="153">X151/$AQ$3</f>
        <v>0.22908366533864541</v>
      </c>
      <c r="Z151" s="47">
        <f t="shared" si="129"/>
        <v>214</v>
      </c>
      <c r="AA151" s="149">
        <f t="shared" si="131"/>
        <v>0.32522796352583588</v>
      </c>
      <c r="AB151" s="146">
        <f t="shared" si="120"/>
        <v>123</v>
      </c>
      <c r="AC151" s="147">
        <f t="shared" si="132"/>
        <v>0.29927007299270075</v>
      </c>
      <c r="AD151" s="47">
        <f t="shared" si="121"/>
        <v>60</v>
      </c>
      <c r="AE151" s="149">
        <f t="shared" si="138"/>
        <v>0.18292682926829268</v>
      </c>
      <c r="AF151" s="146">
        <f t="shared" si="122"/>
        <v>52</v>
      </c>
      <c r="AG151" s="147">
        <f t="shared" si="133"/>
        <v>0.20634920634920634</v>
      </c>
      <c r="AH151" s="47">
        <f t="shared" si="123"/>
        <v>114</v>
      </c>
      <c r="AI151" s="149">
        <f t="shared" si="134"/>
        <v>0.26697892271662765</v>
      </c>
      <c r="AJ151" s="150">
        <f t="shared" si="124"/>
        <v>56</v>
      </c>
      <c r="AK151" s="151">
        <f t="shared" si="135"/>
        <v>0.17499999999999999</v>
      </c>
      <c r="AL151" s="47">
        <f t="shared" si="125"/>
        <v>734</v>
      </c>
    </row>
    <row r="152" spans="1:38" x14ac:dyDescent="0.25">
      <c r="A152" s="722"/>
      <c r="B152" s="689"/>
      <c r="C152" s="626"/>
      <c r="D152" s="725"/>
      <c r="E152" s="15" t="s">
        <v>90</v>
      </c>
      <c r="F152" s="16">
        <v>41</v>
      </c>
      <c r="G152" s="16">
        <v>5</v>
      </c>
      <c r="H152" s="16">
        <v>6</v>
      </c>
      <c r="I152" s="16">
        <v>27</v>
      </c>
      <c r="J152" s="16">
        <v>12</v>
      </c>
      <c r="K152" s="16">
        <v>11</v>
      </c>
      <c r="L152" s="16">
        <v>7</v>
      </c>
      <c r="M152" s="187">
        <f t="shared" si="126"/>
        <v>109</v>
      </c>
      <c r="N152" s="197"/>
      <c r="O152" s="174">
        <v>76</v>
      </c>
      <c r="P152" s="174">
        <v>80</v>
      </c>
      <c r="Q152" s="174">
        <v>70</v>
      </c>
      <c r="R152" s="174">
        <v>55</v>
      </c>
      <c r="S152" s="174">
        <v>66</v>
      </c>
      <c r="T152" s="174">
        <v>92</v>
      </c>
      <c r="U152" s="174">
        <v>64</v>
      </c>
      <c r="V152" s="187">
        <f t="shared" si="127"/>
        <v>503</v>
      </c>
      <c r="W152" s="13"/>
      <c r="X152" s="146">
        <f t="shared" si="128"/>
        <v>117</v>
      </c>
      <c r="Y152" s="147">
        <f t="shared" ref="Y152" si="154">X152/$AQ$3</f>
        <v>0.23306772908366533</v>
      </c>
      <c r="Z152" s="47">
        <f t="shared" si="129"/>
        <v>85</v>
      </c>
      <c r="AA152" s="149">
        <f t="shared" si="131"/>
        <v>0.12917933130699089</v>
      </c>
      <c r="AB152" s="146">
        <f t="shared" si="120"/>
        <v>76</v>
      </c>
      <c r="AC152" s="147">
        <f t="shared" si="132"/>
        <v>0.18491484184914841</v>
      </c>
      <c r="AD152" s="47">
        <f t="shared" si="121"/>
        <v>82</v>
      </c>
      <c r="AE152" s="149">
        <f t="shared" si="138"/>
        <v>0.25</v>
      </c>
      <c r="AF152" s="146">
        <f t="shared" si="122"/>
        <v>78</v>
      </c>
      <c r="AG152" s="147">
        <f t="shared" si="133"/>
        <v>0.30952380952380953</v>
      </c>
      <c r="AH152" s="47">
        <f t="shared" si="123"/>
        <v>103</v>
      </c>
      <c r="AI152" s="149">
        <f t="shared" si="134"/>
        <v>0.24121779859484777</v>
      </c>
      <c r="AJ152" s="150">
        <f t="shared" si="124"/>
        <v>71</v>
      </c>
      <c r="AK152" s="151">
        <f t="shared" si="135"/>
        <v>0.22187499999999999</v>
      </c>
      <c r="AL152" s="47">
        <f t="shared" si="125"/>
        <v>612</v>
      </c>
    </row>
    <row r="153" spans="1:38" x14ac:dyDescent="0.25">
      <c r="A153" s="722"/>
      <c r="B153" s="689"/>
      <c r="C153" s="626"/>
      <c r="D153" s="725"/>
      <c r="E153" s="15" t="s">
        <v>109</v>
      </c>
      <c r="F153" s="16">
        <v>0</v>
      </c>
      <c r="G153" s="16">
        <v>0</v>
      </c>
      <c r="H153" s="16">
        <v>0</v>
      </c>
      <c r="I153" s="16">
        <v>0</v>
      </c>
      <c r="J153" s="16">
        <v>0</v>
      </c>
      <c r="K153" s="16">
        <v>0</v>
      </c>
      <c r="L153" s="16">
        <v>1</v>
      </c>
      <c r="M153" s="187">
        <f t="shared" si="126"/>
        <v>1</v>
      </c>
      <c r="N153" s="197"/>
      <c r="O153" s="174">
        <v>5</v>
      </c>
      <c r="P153" s="174">
        <v>18</v>
      </c>
      <c r="Q153" s="174">
        <v>7</v>
      </c>
      <c r="R153" s="174">
        <v>1</v>
      </c>
      <c r="S153" s="174">
        <v>4</v>
      </c>
      <c r="T153" s="174">
        <v>5</v>
      </c>
      <c r="U153" s="174">
        <v>8</v>
      </c>
      <c r="V153" s="187">
        <f t="shared" si="127"/>
        <v>48</v>
      </c>
      <c r="W153" s="13"/>
      <c r="X153" s="146">
        <f t="shared" si="128"/>
        <v>5</v>
      </c>
      <c r="Y153" s="147">
        <f t="shared" ref="Y153" si="155">X153/$AQ$3</f>
        <v>9.9601593625498006E-3</v>
      </c>
      <c r="Z153" s="47">
        <f t="shared" si="129"/>
        <v>18</v>
      </c>
      <c r="AA153" s="149">
        <f t="shared" si="131"/>
        <v>2.7355623100303952E-2</v>
      </c>
      <c r="AB153" s="146">
        <f t="shared" si="120"/>
        <v>7</v>
      </c>
      <c r="AC153" s="147">
        <f t="shared" si="132"/>
        <v>1.7031630170316302E-2</v>
      </c>
      <c r="AD153" s="47">
        <f t="shared" si="121"/>
        <v>1</v>
      </c>
      <c r="AE153" s="149">
        <f t="shared" si="138"/>
        <v>3.0487804878048782E-3</v>
      </c>
      <c r="AF153" s="146">
        <f t="shared" si="122"/>
        <v>4</v>
      </c>
      <c r="AG153" s="147">
        <f t="shared" si="133"/>
        <v>1.5873015873015872E-2</v>
      </c>
      <c r="AH153" s="47">
        <f t="shared" si="123"/>
        <v>5</v>
      </c>
      <c r="AI153" s="149">
        <f t="shared" si="134"/>
        <v>1.1709601873536301E-2</v>
      </c>
      <c r="AJ153" s="150">
        <f t="shared" si="124"/>
        <v>9</v>
      </c>
      <c r="AK153" s="151">
        <f t="shared" si="135"/>
        <v>2.8125000000000001E-2</v>
      </c>
      <c r="AL153" s="47">
        <f t="shared" si="125"/>
        <v>49</v>
      </c>
    </row>
    <row r="154" spans="1:38" x14ac:dyDescent="0.25">
      <c r="A154" s="722"/>
      <c r="B154" s="689"/>
      <c r="C154" s="626"/>
      <c r="D154" s="640" t="s">
        <v>149</v>
      </c>
      <c r="E154" s="15" t="s">
        <v>91</v>
      </c>
      <c r="F154" s="16">
        <v>64</v>
      </c>
      <c r="G154" s="16">
        <v>20</v>
      </c>
      <c r="H154" s="16">
        <v>15</v>
      </c>
      <c r="I154" s="16">
        <v>52</v>
      </c>
      <c r="J154" s="16">
        <v>22</v>
      </c>
      <c r="K154" s="16">
        <v>17</v>
      </c>
      <c r="L154" s="16">
        <v>5</v>
      </c>
      <c r="M154" s="187">
        <f t="shared" si="126"/>
        <v>195</v>
      </c>
      <c r="N154" s="197"/>
      <c r="O154" s="174">
        <v>201</v>
      </c>
      <c r="P154" s="174">
        <v>274</v>
      </c>
      <c r="Q154" s="174">
        <v>173</v>
      </c>
      <c r="R154" s="174">
        <v>132</v>
      </c>
      <c r="S154" s="174">
        <v>95</v>
      </c>
      <c r="T154" s="174">
        <v>180</v>
      </c>
      <c r="U154" s="174">
        <v>154</v>
      </c>
      <c r="V154" s="187">
        <f t="shared" si="127"/>
        <v>1209</v>
      </c>
      <c r="W154" s="13"/>
      <c r="X154" s="146">
        <f t="shared" si="128"/>
        <v>265</v>
      </c>
      <c r="Y154" s="147">
        <f t="shared" ref="Y154" si="156">X154/$AQ$3</f>
        <v>0.52788844621513942</v>
      </c>
      <c r="Z154" s="47">
        <f t="shared" si="129"/>
        <v>294</v>
      </c>
      <c r="AA154" s="149">
        <f t="shared" si="131"/>
        <v>0.44680851063829785</v>
      </c>
      <c r="AB154" s="146">
        <f t="shared" si="120"/>
        <v>188</v>
      </c>
      <c r="AC154" s="147">
        <f t="shared" si="132"/>
        <v>0.45742092457420924</v>
      </c>
      <c r="AD154" s="47">
        <f t="shared" si="121"/>
        <v>184</v>
      </c>
      <c r="AE154" s="149">
        <f t="shared" si="138"/>
        <v>0.56097560975609762</v>
      </c>
      <c r="AF154" s="146">
        <f t="shared" si="122"/>
        <v>117</v>
      </c>
      <c r="AG154" s="147">
        <f t="shared" si="133"/>
        <v>0.4642857142857143</v>
      </c>
      <c r="AH154" s="47">
        <f t="shared" si="123"/>
        <v>197</v>
      </c>
      <c r="AI154" s="149">
        <f t="shared" si="134"/>
        <v>0.46135831381733022</v>
      </c>
      <c r="AJ154" s="150">
        <f t="shared" si="124"/>
        <v>159</v>
      </c>
      <c r="AK154" s="151">
        <f t="shared" si="135"/>
        <v>0.49687500000000001</v>
      </c>
      <c r="AL154" s="47">
        <f t="shared" si="125"/>
        <v>1404</v>
      </c>
    </row>
    <row r="155" spans="1:38" x14ac:dyDescent="0.25">
      <c r="A155" s="722"/>
      <c r="B155" s="689"/>
      <c r="C155" s="626"/>
      <c r="D155" s="640"/>
      <c r="E155" s="15" t="s">
        <v>93</v>
      </c>
      <c r="F155" s="16">
        <v>2</v>
      </c>
      <c r="G155" s="16">
        <v>1</v>
      </c>
      <c r="H155" s="16">
        <v>0</v>
      </c>
      <c r="I155" s="16">
        <v>4</v>
      </c>
      <c r="J155" s="16">
        <v>1</v>
      </c>
      <c r="K155" s="16">
        <v>0</v>
      </c>
      <c r="L155" s="16">
        <v>0</v>
      </c>
      <c r="M155" s="187">
        <f t="shared" si="126"/>
        <v>8</v>
      </c>
      <c r="N155" s="197"/>
      <c r="O155" s="174">
        <v>17</v>
      </c>
      <c r="P155" s="174">
        <v>57</v>
      </c>
      <c r="Q155" s="174">
        <v>14</v>
      </c>
      <c r="R155" s="174">
        <v>5</v>
      </c>
      <c r="S155" s="174">
        <v>11</v>
      </c>
      <c r="T155" s="174">
        <v>19</v>
      </c>
      <c r="U155" s="174">
        <v>24</v>
      </c>
      <c r="V155" s="187">
        <f t="shared" si="127"/>
        <v>147</v>
      </c>
      <c r="W155" s="13"/>
      <c r="X155" s="146">
        <f t="shared" si="128"/>
        <v>19</v>
      </c>
      <c r="Y155" s="147">
        <f t="shared" ref="Y155" si="157">X155/$AQ$3</f>
        <v>3.7848605577689244E-2</v>
      </c>
      <c r="Z155" s="47">
        <f t="shared" si="129"/>
        <v>58</v>
      </c>
      <c r="AA155" s="149">
        <f t="shared" si="131"/>
        <v>8.8145896656534953E-2</v>
      </c>
      <c r="AB155" s="146">
        <f t="shared" si="120"/>
        <v>14</v>
      </c>
      <c r="AC155" s="147">
        <f t="shared" si="132"/>
        <v>3.4063260340632603E-2</v>
      </c>
      <c r="AD155" s="47">
        <f t="shared" si="121"/>
        <v>9</v>
      </c>
      <c r="AE155" s="149">
        <f t="shared" si="138"/>
        <v>2.7439024390243903E-2</v>
      </c>
      <c r="AF155" s="146">
        <f t="shared" si="122"/>
        <v>12</v>
      </c>
      <c r="AG155" s="147">
        <f t="shared" si="133"/>
        <v>4.7619047619047616E-2</v>
      </c>
      <c r="AH155" s="47">
        <f t="shared" si="123"/>
        <v>19</v>
      </c>
      <c r="AI155" s="149">
        <f t="shared" si="134"/>
        <v>4.449648711943794E-2</v>
      </c>
      <c r="AJ155" s="150">
        <f t="shared" si="124"/>
        <v>24</v>
      </c>
      <c r="AK155" s="151">
        <f t="shared" si="135"/>
        <v>7.4999999999999997E-2</v>
      </c>
      <c r="AL155" s="47">
        <f t="shared" si="125"/>
        <v>155</v>
      </c>
    </row>
    <row r="156" spans="1:38" x14ac:dyDescent="0.25">
      <c r="A156" s="722"/>
      <c r="B156" s="689"/>
      <c r="C156" s="626"/>
      <c r="D156" s="640"/>
      <c r="E156" s="15" t="s">
        <v>92</v>
      </c>
      <c r="F156" s="16">
        <v>22</v>
      </c>
      <c r="G156" s="16">
        <v>12</v>
      </c>
      <c r="H156" s="16">
        <v>6</v>
      </c>
      <c r="I156" s="16">
        <v>17</v>
      </c>
      <c r="J156" s="16">
        <v>8</v>
      </c>
      <c r="K156" s="16">
        <v>9</v>
      </c>
      <c r="L156" s="16">
        <v>4</v>
      </c>
      <c r="M156" s="187">
        <f t="shared" si="126"/>
        <v>78</v>
      </c>
      <c r="N156" s="197"/>
      <c r="O156" s="174">
        <v>64</v>
      </c>
      <c r="P156" s="174">
        <v>186</v>
      </c>
      <c r="Q156" s="174">
        <v>115</v>
      </c>
      <c r="R156" s="174">
        <v>39</v>
      </c>
      <c r="S156" s="174">
        <v>36</v>
      </c>
      <c r="T156" s="174">
        <v>103</v>
      </c>
      <c r="U156" s="174">
        <v>58</v>
      </c>
      <c r="V156" s="187">
        <f t="shared" si="127"/>
        <v>601</v>
      </c>
      <c r="W156" s="13"/>
      <c r="X156" s="146">
        <f t="shared" si="128"/>
        <v>86</v>
      </c>
      <c r="Y156" s="147">
        <f t="shared" ref="Y156" si="158">X156/$AQ$3</f>
        <v>0.17131474103585656</v>
      </c>
      <c r="Z156" s="47">
        <f t="shared" si="129"/>
        <v>198</v>
      </c>
      <c r="AA156" s="149">
        <f t="shared" si="131"/>
        <v>0.30091185410334348</v>
      </c>
      <c r="AB156" s="146">
        <f t="shared" si="120"/>
        <v>121</v>
      </c>
      <c r="AC156" s="147">
        <f t="shared" si="132"/>
        <v>0.2944038929440389</v>
      </c>
      <c r="AD156" s="47">
        <f t="shared" si="121"/>
        <v>56</v>
      </c>
      <c r="AE156" s="149">
        <f t="shared" si="138"/>
        <v>0.17073170731707318</v>
      </c>
      <c r="AF156" s="146">
        <f t="shared" si="122"/>
        <v>44</v>
      </c>
      <c r="AG156" s="147">
        <f t="shared" si="133"/>
        <v>0.17460317460317459</v>
      </c>
      <c r="AH156" s="47">
        <f t="shared" si="123"/>
        <v>112</v>
      </c>
      <c r="AI156" s="149">
        <f t="shared" si="134"/>
        <v>0.26229508196721313</v>
      </c>
      <c r="AJ156" s="150">
        <f t="shared" si="124"/>
        <v>62</v>
      </c>
      <c r="AK156" s="151">
        <f t="shared" si="135"/>
        <v>0.19375000000000001</v>
      </c>
      <c r="AL156" s="47">
        <f t="shared" si="125"/>
        <v>679</v>
      </c>
    </row>
    <row r="157" spans="1:38" x14ac:dyDescent="0.25">
      <c r="A157" s="722"/>
      <c r="B157" s="689"/>
      <c r="C157" s="626"/>
      <c r="D157" s="640"/>
      <c r="E157" s="15" t="s">
        <v>90</v>
      </c>
      <c r="F157" s="16">
        <v>49</v>
      </c>
      <c r="G157" s="16">
        <v>8</v>
      </c>
      <c r="H157" s="16">
        <v>10</v>
      </c>
      <c r="I157" s="16">
        <v>29</v>
      </c>
      <c r="J157" s="16">
        <v>11</v>
      </c>
      <c r="K157" s="16">
        <v>12</v>
      </c>
      <c r="L157" s="16">
        <v>8</v>
      </c>
      <c r="M157" s="187">
        <f t="shared" si="126"/>
        <v>127</v>
      </c>
      <c r="N157" s="197"/>
      <c r="O157" s="174">
        <v>80</v>
      </c>
      <c r="P157" s="174">
        <v>85</v>
      </c>
      <c r="Q157" s="174">
        <v>75</v>
      </c>
      <c r="R157" s="174">
        <v>49</v>
      </c>
      <c r="S157" s="174">
        <v>65</v>
      </c>
      <c r="T157" s="174">
        <v>81</v>
      </c>
      <c r="U157" s="174">
        <v>55</v>
      </c>
      <c r="V157" s="187">
        <f t="shared" si="127"/>
        <v>490</v>
      </c>
      <c r="W157" s="13"/>
      <c r="X157" s="146">
        <f t="shared" si="128"/>
        <v>129</v>
      </c>
      <c r="Y157" s="147">
        <f t="shared" ref="Y157" si="159">X157/$AQ$3</f>
        <v>0.25697211155378485</v>
      </c>
      <c r="Z157" s="47">
        <f t="shared" si="129"/>
        <v>93</v>
      </c>
      <c r="AA157" s="149">
        <f t="shared" si="131"/>
        <v>0.14133738601823709</v>
      </c>
      <c r="AB157" s="146">
        <f t="shared" si="120"/>
        <v>85</v>
      </c>
      <c r="AC157" s="147">
        <f t="shared" si="132"/>
        <v>0.20681265206812652</v>
      </c>
      <c r="AD157" s="47">
        <f t="shared" si="121"/>
        <v>78</v>
      </c>
      <c r="AE157" s="149">
        <f t="shared" si="138"/>
        <v>0.23780487804878048</v>
      </c>
      <c r="AF157" s="146">
        <f t="shared" si="122"/>
        <v>76</v>
      </c>
      <c r="AG157" s="147">
        <f t="shared" si="133"/>
        <v>0.30158730158730157</v>
      </c>
      <c r="AH157" s="47">
        <f t="shared" si="123"/>
        <v>93</v>
      </c>
      <c r="AI157" s="149">
        <f t="shared" si="134"/>
        <v>0.21779859484777517</v>
      </c>
      <c r="AJ157" s="150">
        <f t="shared" si="124"/>
        <v>63</v>
      </c>
      <c r="AK157" s="151">
        <f t="shared" si="135"/>
        <v>0.19687499999999999</v>
      </c>
      <c r="AL157" s="47">
        <f t="shared" si="125"/>
        <v>617</v>
      </c>
    </row>
    <row r="158" spans="1:38" x14ac:dyDescent="0.25">
      <c r="A158" s="722"/>
      <c r="B158" s="689"/>
      <c r="C158" s="626"/>
      <c r="D158" s="640"/>
      <c r="E158" s="15" t="s">
        <v>109</v>
      </c>
      <c r="F158" s="16">
        <v>0</v>
      </c>
      <c r="G158" s="16">
        <v>0</v>
      </c>
      <c r="H158" s="16">
        <v>0</v>
      </c>
      <c r="I158" s="16">
        <v>0</v>
      </c>
      <c r="J158" s="16">
        <v>2</v>
      </c>
      <c r="K158" s="16">
        <v>0</v>
      </c>
      <c r="L158" s="16">
        <v>1</v>
      </c>
      <c r="M158" s="187">
        <f t="shared" si="126"/>
        <v>3</v>
      </c>
      <c r="N158" s="197"/>
      <c r="O158" s="174">
        <v>3</v>
      </c>
      <c r="P158" s="174">
        <v>15</v>
      </c>
      <c r="Q158" s="174">
        <v>3</v>
      </c>
      <c r="R158" s="174">
        <v>1</v>
      </c>
      <c r="S158" s="174">
        <v>1</v>
      </c>
      <c r="T158" s="174">
        <v>6</v>
      </c>
      <c r="U158" s="174">
        <v>11</v>
      </c>
      <c r="V158" s="187">
        <f t="shared" si="127"/>
        <v>40</v>
      </c>
      <c r="W158" s="13"/>
      <c r="X158" s="146">
        <f t="shared" si="128"/>
        <v>3</v>
      </c>
      <c r="Y158" s="147">
        <f t="shared" ref="Y158" si="160">X158/$AQ$3</f>
        <v>5.9760956175298804E-3</v>
      </c>
      <c r="Z158" s="47">
        <f t="shared" si="129"/>
        <v>15</v>
      </c>
      <c r="AA158" s="149">
        <f t="shared" si="131"/>
        <v>2.2796352583586626E-2</v>
      </c>
      <c r="AB158" s="146">
        <f t="shared" si="120"/>
        <v>3</v>
      </c>
      <c r="AC158" s="147">
        <f t="shared" si="132"/>
        <v>7.2992700729927005E-3</v>
      </c>
      <c r="AD158" s="47">
        <f t="shared" si="121"/>
        <v>1</v>
      </c>
      <c r="AE158" s="149">
        <f t="shared" si="138"/>
        <v>3.0487804878048782E-3</v>
      </c>
      <c r="AF158" s="146">
        <f t="shared" si="122"/>
        <v>3</v>
      </c>
      <c r="AG158" s="147">
        <f t="shared" si="133"/>
        <v>1.1904761904761904E-2</v>
      </c>
      <c r="AH158" s="47">
        <f t="shared" si="123"/>
        <v>6</v>
      </c>
      <c r="AI158" s="149">
        <f t="shared" si="134"/>
        <v>1.405152224824356E-2</v>
      </c>
      <c r="AJ158" s="150">
        <f t="shared" si="124"/>
        <v>12</v>
      </c>
      <c r="AK158" s="151">
        <f t="shared" si="135"/>
        <v>3.7499999999999999E-2</v>
      </c>
      <c r="AL158" s="47">
        <f t="shared" si="125"/>
        <v>43</v>
      </c>
    </row>
    <row r="159" spans="1:38" x14ac:dyDescent="0.25">
      <c r="A159" s="722"/>
      <c r="B159" s="689"/>
      <c r="C159" s="626"/>
      <c r="D159" s="640" t="s">
        <v>150</v>
      </c>
      <c r="E159" s="15" t="s">
        <v>91</v>
      </c>
      <c r="F159" s="16">
        <v>60</v>
      </c>
      <c r="G159" s="16">
        <v>18</v>
      </c>
      <c r="H159" s="16">
        <v>13</v>
      </c>
      <c r="I159" s="16">
        <v>50</v>
      </c>
      <c r="J159" s="16">
        <v>23</v>
      </c>
      <c r="K159" s="16">
        <v>16</v>
      </c>
      <c r="L159" s="16">
        <v>5</v>
      </c>
      <c r="M159" s="187">
        <f t="shared" si="126"/>
        <v>185</v>
      </c>
      <c r="N159" s="197"/>
      <c r="O159" s="174">
        <v>195</v>
      </c>
      <c r="P159" s="174">
        <v>281</v>
      </c>
      <c r="Q159" s="174">
        <v>175</v>
      </c>
      <c r="R159" s="174">
        <v>131</v>
      </c>
      <c r="S159" s="174">
        <v>102</v>
      </c>
      <c r="T159" s="174">
        <v>163</v>
      </c>
      <c r="U159" s="174">
        <v>160</v>
      </c>
      <c r="V159" s="187">
        <f t="shared" si="127"/>
        <v>1207</v>
      </c>
      <c r="W159" s="13"/>
      <c r="X159" s="146">
        <f t="shared" si="128"/>
        <v>255</v>
      </c>
      <c r="Y159" s="147">
        <f t="shared" ref="Y159" si="161">X159/$AQ$3</f>
        <v>0.50796812749003983</v>
      </c>
      <c r="Z159" s="47">
        <f t="shared" si="129"/>
        <v>299</v>
      </c>
      <c r="AA159" s="149">
        <f t="shared" si="131"/>
        <v>0.45440729483282677</v>
      </c>
      <c r="AB159" s="146">
        <f t="shared" si="120"/>
        <v>188</v>
      </c>
      <c r="AC159" s="147">
        <f t="shared" si="132"/>
        <v>0.45742092457420924</v>
      </c>
      <c r="AD159" s="47">
        <f t="shared" si="121"/>
        <v>181</v>
      </c>
      <c r="AE159" s="149">
        <f t="shared" si="138"/>
        <v>0.55182926829268297</v>
      </c>
      <c r="AF159" s="146">
        <f t="shared" si="122"/>
        <v>125</v>
      </c>
      <c r="AG159" s="147">
        <f t="shared" si="133"/>
        <v>0.49603174603174605</v>
      </c>
      <c r="AH159" s="47">
        <f t="shared" si="123"/>
        <v>179</v>
      </c>
      <c r="AI159" s="149">
        <f t="shared" si="134"/>
        <v>0.41920374707259955</v>
      </c>
      <c r="AJ159" s="150">
        <f t="shared" si="124"/>
        <v>165</v>
      </c>
      <c r="AK159" s="151">
        <f t="shared" si="135"/>
        <v>0.515625</v>
      </c>
      <c r="AL159" s="47">
        <f t="shared" si="125"/>
        <v>1392</v>
      </c>
    </row>
    <row r="160" spans="1:38" x14ac:dyDescent="0.25">
      <c r="A160" s="722"/>
      <c r="B160" s="689"/>
      <c r="C160" s="626"/>
      <c r="D160" s="640"/>
      <c r="E160" s="15" t="s">
        <v>93</v>
      </c>
      <c r="F160" s="16">
        <v>0</v>
      </c>
      <c r="G160" s="16">
        <v>3</v>
      </c>
      <c r="H160" s="16">
        <v>0</v>
      </c>
      <c r="I160" s="16">
        <v>4</v>
      </c>
      <c r="J160" s="16">
        <v>1</v>
      </c>
      <c r="K160" s="16">
        <v>0</v>
      </c>
      <c r="L160" s="16">
        <v>0</v>
      </c>
      <c r="M160" s="187">
        <f t="shared" si="126"/>
        <v>8</v>
      </c>
      <c r="N160" s="197"/>
      <c r="O160" s="174">
        <v>20</v>
      </c>
      <c r="P160" s="174">
        <v>61</v>
      </c>
      <c r="Q160" s="174">
        <v>16</v>
      </c>
      <c r="R160" s="174">
        <v>8</v>
      </c>
      <c r="S160" s="174">
        <v>11</v>
      </c>
      <c r="T160" s="174">
        <v>23</v>
      </c>
      <c r="U160" s="174">
        <v>25</v>
      </c>
      <c r="V160" s="187">
        <f t="shared" si="127"/>
        <v>164</v>
      </c>
      <c r="W160" s="13"/>
      <c r="X160" s="146">
        <f t="shared" si="128"/>
        <v>20</v>
      </c>
      <c r="Y160" s="147">
        <f t="shared" ref="Y160" si="162">X160/$AQ$3</f>
        <v>3.9840637450199202E-2</v>
      </c>
      <c r="Z160" s="47">
        <f t="shared" si="129"/>
        <v>64</v>
      </c>
      <c r="AA160" s="149">
        <f t="shared" si="131"/>
        <v>9.7264437689969604E-2</v>
      </c>
      <c r="AB160" s="146">
        <f t="shared" si="120"/>
        <v>16</v>
      </c>
      <c r="AC160" s="147">
        <f t="shared" si="132"/>
        <v>3.8929440389294405E-2</v>
      </c>
      <c r="AD160" s="47">
        <f t="shared" si="121"/>
        <v>12</v>
      </c>
      <c r="AE160" s="149">
        <f t="shared" si="138"/>
        <v>3.6585365853658534E-2</v>
      </c>
      <c r="AF160" s="146">
        <f t="shared" si="122"/>
        <v>12</v>
      </c>
      <c r="AG160" s="147">
        <f t="shared" si="133"/>
        <v>4.7619047619047616E-2</v>
      </c>
      <c r="AH160" s="47">
        <f t="shared" si="123"/>
        <v>23</v>
      </c>
      <c r="AI160" s="149">
        <f t="shared" si="134"/>
        <v>5.3864168618266976E-2</v>
      </c>
      <c r="AJ160" s="150">
        <f t="shared" si="124"/>
        <v>25</v>
      </c>
      <c r="AK160" s="151">
        <f t="shared" si="135"/>
        <v>7.8125E-2</v>
      </c>
      <c r="AL160" s="47">
        <f t="shared" si="125"/>
        <v>172</v>
      </c>
    </row>
    <row r="161" spans="1:38" x14ac:dyDescent="0.25">
      <c r="A161" s="722"/>
      <c r="B161" s="689"/>
      <c r="C161" s="626"/>
      <c r="D161" s="640"/>
      <c r="E161" s="15" t="s">
        <v>92</v>
      </c>
      <c r="F161" s="16">
        <v>22</v>
      </c>
      <c r="G161" s="16">
        <v>7</v>
      </c>
      <c r="H161" s="16">
        <v>6</v>
      </c>
      <c r="I161" s="16">
        <v>15</v>
      </c>
      <c r="J161" s="16">
        <v>10</v>
      </c>
      <c r="K161" s="16">
        <v>9</v>
      </c>
      <c r="L161" s="16">
        <v>4</v>
      </c>
      <c r="M161" s="187">
        <f t="shared" si="126"/>
        <v>73</v>
      </c>
      <c r="N161" s="197"/>
      <c r="O161" s="174">
        <v>55</v>
      </c>
      <c r="P161" s="174">
        <v>162</v>
      </c>
      <c r="Q161" s="174">
        <v>104</v>
      </c>
      <c r="R161" s="174">
        <v>35</v>
      </c>
      <c r="S161" s="174">
        <v>33</v>
      </c>
      <c r="T161" s="174">
        <v>100</v>
      </c>
      <c r="U161" s="174">
        <v>54</v>
      </c>
      <c r="V161" s="187">
        <f t="shared" si="127"/>
        <v>543</v>
      </c>
      <c r="W161" s="13"/>
      <c r="X161" s="146">
        <f t="shared" si="128"/>
        <v>77</v>
      </c>
      <c r="Y161" s="147">
        <f t="shared" ref="Y161" si="163">X161/$AQ$3</f>
        <v>0.15338645418326693</v>
      </c>
      <c r="Z161" s="47">
        <f t="shared" si="129"/>
        <v>169</v>
      </c>
      <c r="AA161" s="149">
        <f t="shared" si="131"/>
        <v>0.25683890577507601</v>
      </c>
      <c r="AB161" s="146">
        <f t="shared" si="120"/>
        <v>110</v>
      </c>
      <c r="AC161" s="147">
        <f t="shared" si="132"/>
        <v>0.26763990267639903</v>
      </c>
      <c r="AD161" s="47">
        <f t="shared" si="121"/>
        <v>50</v>
      </c>
      <c r="AE161" s="149">
        <f t="shared" si="138"/>
        <v>0.1524390243902439</v>
      </c>
      <c r="AF161" s="146">
        <f t="shared" si="122"/>
        <v>43</v>
      </c>
      <c r="AG161" s="147">
        <f t="shared" si="133"/>
        <v>0.17063492063492064</v>
      </c>
      <c r="AH161" s="47">
        <f t="shared" si="123"/>
        <v>109</v>
      </c>
      <c r="AI161" s="149">
        <f t="shared" si="134"/>
        <v>0.25526932084309134</v>
      </c>
      <c r="AJ161" s="150">
        <f t="shared" si="124"/>
        <v>58</v>
      </c>
      <c r="AK161" s="151">
        <f t="shared" si="135"/>
        <v>0.18124999999999999</v>
      </c>
      <c r="AL161" s="47">
        <f t="shared" si="125"/>
        <v>616</v>
      </c>
    </row>
    <row r="162" spans="1:38" x14ac:dyDescent="0.25">
      <c r="A162" s="722"/>
      <c r="B162" s="689"/>
      <c r="C162" s="626"/>
      <c r="D162" s="640"/>
      <c r="E162" s="15" t="s">
        <v>90</v>
      </c>
      <c r="F162" s="16">
        <v>55</v>
      </c>
      <c r="G162" s="16">
        <v>13</v>
      </c>
      <c r="H162" s="16">
        <v>12</v>
      </c>
      <c r="I162" s="16">
        <v>32</v>
      </c>
      <c r="J162" s="16">
        <v>8</v>
      </c>
      <c r="K162" s="16">
        <v>13</v>
      </c>
      <c r="L162" s="16">
        <v>8</v>
      </c>
      <c r="M162" s="187">
        <f t="shared" si="126"/>
        <v>141</v>
      </c>
      <c r="N162" s="197"/>
      <c r="O162" s="174">
        <v>91</v>
      </c>
      <c r="P162" s="174">
        <v>94</v>
      </c>
      <c r="Q162" s="174">
        <v>76</v>
      </c>
      <c r="R162" s="174">
        <v>51</v>
      </c>
      <c r="S162" s="174">
        <v>61</v>
      </c>
      <c r="T162" s="174">
        <v>95</v>
      </c>
      <c r="U162" s="174">
        <v>52</v>
      </c>
      <c r="V162" s="187">
        <f t="shared" si="127"/>
        <v>520</v>
      </c>
      <c r="W162" s="13"/>
      <c r="X162" s="146">
        <f t="shared" si="128"/>
        <v>146</v>
      </c>
      <c r="Y162" s="147">
        <f t="shared" ref="Y162" si="164">X162/$AQ$3</f>
        <v>0.2908366533864542</v>
      </c>
      <c r="Z162" s="47">
        <f t="shared" si="129"/>
        <v>107</v>
      </c>
      <c r="AA162" s="149">
        <f t="shared" si="131"/>
        <v>0.16261398176291794</v>
      </c>
      <c r="AB162" s="146">
        <f t="shared" si="120"/>
        <v>88</v>
      </c>
      <c r="AC162" s="147">
        <f t="shared" si="132"/>
        <v>0.21411192214111921</v>
      </c>
      <c r="AD162" s="47">
        <f t="shared" si="121"/>
        <v>83</v>
      </c>
      <c r="AE162" s="149">
        <f t="shared" si="138"/>
        <v>0.25304878048780488</v>
      </c>
      <c r="AF162" s="146">
        <f t="shared" si="122"/>
        <v>69</v>
      </c>
      <c r="AG162" s="147">
        <f t="shared" si="133"/>
        <v>0.27380952380952384</v>
      </c>
      <c r="AH162" s="47">
        <f t="shared" si="123"/>
        <v>108</v>
      </c>
      <c r="AI162" s="149">
        <f t="shared" si="134"/>
        <v>0.25292740046838408</v>
      </c>
      <c r="AJ162" s="150">
        <f t="shared" si="124"/>
        <v>60</v>
      </c>
      <c r="AK162" s="151">
        <f t="shared" si="135"/>
        <v>0.1875</v>
      </c>
      <c r="AL162" s="47">
        <f t="shared" si="125"/>
        <v>661</v>
      </c>
    </row>
    <row r="163" spans="1:38" x14ac:dyDescent="0.25">
      <c r="A163" s="722"/>
      <c r="B163" s="689"/>
      <c r="C163" s="626"/>
      <c r="D163" s="640"/>
      <c r="E163" s="15" t="s">
        <v>109</v>
      </c>
      <c r="F163" s="16">
        <v>0</v>
      </c>
      <c r="G163" s="16">
        <v>0</v>
      </c>
      <c r="H163" s="16">
        <v>0</v>
      </c>
      <c r="I163" s="16">
        <v>1</v>
      </c>
      <c r="J163" s="16">
        <v>2</v>
      </c>
      <c r="K163" s="16">
        <v>0</v>
      </c>
      <c r="L163" s="16">
        <v>1</v>
      </c>
      <c r="M163" s="187">
        <f t="shared" si="126"/>
        <v>4</v>
      </c>
      <c r="N163" s="197"/>
      <c r="O163" s="174">
        <v>4</v>
      </c>
      <c r="P163" s="174">
        <v>19</v>
      </c>
      <c r="Q163" s="174">
        <v>9</v>
      </c>
      <c r="R163" s="174">
        <v>1</v>
      </c>
      <c r="S163" s="174">
        <v>1</v>
      </c>
      <c r="T163" s="174">
        <v>8</v>
      </c>
      <c r="U163" s="174">
        <v>11</v>
      </c>
      <c r="V163" s="187">
        <f t="shared" si="127"/>
        <v>53</v>
      </c>
      <c r="W163" s="13"/>
      <c r="X163" s="146">
        <f t="shared" si="128"/>
        <v>4</v>
      </c>
      <c r="Y163" s="147">
        <f t="shared" ref="Y163" si="165">X163/$AQ$3</f>
        <v>7.9681274900398405E-3</v>
      </c>
      <c r="Z163" s="47">
        <f t="shared" si="129"/>
        <v>19</v>
      </c>
      <c r="AA163" s="149">
        <f t="shared" si="131"/>
        <v>2.8875379939209727E-2</v>
      </c>
      <c r="AB163" s="146">
        <f t="shared" si="120"/>
        <v>9</v>
      </c>
      <c r="AC163" s="147">
        <f t="shared" si="132"/>
        <v>2.1897810218978103E-2</v>
      </c>
      <c r="AD163" s="47">
        <f t="shared" si="121"/>
        <v>2</v>
      </c>
      <c r="AE163" s="149">
        <f t="shared" si="138"/>
        <v>6.0975609756097563E-3</v>
      </c>
      <c r="AF163" s="146">
        <f t="shared" si="122"/>
        <v>3</v>
      </c>
      <c r="AG163" s="147">
        <f t="shared" si="133"/>
        <v>1.1904761904761904E-2</v>
      </c>
      <c r="AH163" s="47">
        <f t="shared" si="123"/>
        <v>8</v>
      </c>
      <c r="AI163" s="149">
        <f t="shared" si="134"/>
        <v>1.873536299765808E-2</v>
      </c>
      <c r="AJ163" s="150">
        <f t="shared" si="124"/>
        <v>12</v>
      </c>
      <c r="AK163" s="151">
        <f t="shared" si="135"/>
        <v>3.7499999999999999E-2</v>
      </c>
      <c r="AL163" s="47">
        <f t="shared" si="125"/>
        <v>57</v>
      </c>
    </row>
    <row r="164" spans="1:38" x14ac:dyDescent="0.25">
      <c r="A164" s="722"/>
      <c r="B164" s="689"/>
      <c r="C164" s="626" t="s">
        <v>108</v>
      </c>
      <c r="D164" s="640" t="s">
        <v>151</v>
      </c>
      <c r="E164" s="15" t="s">
        <v>115</v>
      </c>
      <c r="F164" s="16">
        <v>57</v>
      </c>
      <c r="G164" s="16">
        <v>19</v>
      </c>
      <c r="H164" s="16">
        <v>14</v>
      </c>
      <c r="I164" s="16">
        <v>42</v>
      </c>
      <c r="J164" s="16">
        <v>14</v>
      </c>
      <c r="K164" s="16">
        <v>16</v>
      </c>
      <c r="L164" s="16">
        <v>8</v>
      </c>
      <c r="M164" s="187">
        <f t="shared" si="126"/>
        <v>170</v>
      </c>
      <c r="N164" s="197"/>
      <c r="O164" s="174">
        <v>161</v>
      </c>
      <c r="P164" s="174">
        <v>242</v>
      </c>
      <c r="Q164" s="174">
        <v>164</v>
      </c>
      <c r="R164" s="174">
        <v>113</v>
      </c>
      <c r="S164" s="174">
        <v>100</v>
      </c>
      <c r="T164" s="174">
        <v>167</v>
      </c>
      <c r="U164" s="174">
        <v>151</v>
      </c>
      <c r="V164" s="187">
        <f t="shared" si="127"/>
        <v>1098</v>
      </c>
      <c r="W164" s="13"/>
      <c r="X164" s="146">
        <f t="shared" si="128"/>
        <v>218</v>
      </c>
      <c r="Y164" s="147">
        <f t="shared" ref="Y164" si="166">X164/$AQ$3</f>
        <v>0.43426294820717132</v>
      </c>
      <c r="Z164" s="47">
        <f t="shared" si="129"/>
        <v>261</v>
      </c>
      <c r="AA164" s="149">
        <f t="shared" si="131"/>
        <v>0.39665653495440728</v>
      </c>
      <c r="AB164" s="146">
        <f t="shared" si="120"/>
        <v>178</v>
      </c>
      <c r="AC164" s="147">
        <f t="shared" si="132"/>
        <v>0.43309002433090027</v>
      </c>
      <c r="AD164" s="47">
        <f t="shared" si="121"/>
        <v>155</v>
      </c>
      <c r="AE164" s="149">
        <f t="shared" si="138"/>
        <v>0.47256097560975607</v>
      </c>
      <c r="AF164" s="146">
        <f t="shared" si="122"/>
        <v>114</v>
      </c>
      <c r="AG164" s="147">
        <f t="shared" si="133"/>
        <v>0.45238095238095238</v>
      </c>
      <c r="AH164" s="47">
        <f t="shared" si="123"/>
        <v>183</v>
      </c>
      <c r="AI164" s="149">
        <f t="shared" si="134"/>
        <v>0.42857142857142855</v>
      </c>
      <c r="AJ164" s="150">
        <f t="shared" si="124"/>
        <v>159</v>
      </c>
      <c r="AK164" s="151">
        <f t="shared" si="135"/>
        <v>0.49687500000000001</v>
      </c>
      <c r="AL164" s="47">
        <f t="shared" si="125"/>
        <v>1268</v>
      </c>
    </row>
    <row r="165" spans="1:38" ht="16.5" x14ac:dyDescent="0.25">
      <c r="A165" s="722"/>
      <c r="B165" s="689"/>
      <c r="C165" s="626"/>
      <c r="D165" s="640"/>
      <c r="E165" s="17" t="s">
        <v>116</v>
      </c>
      <c r="F165" s="16">
        <v>50</v>
      </c>
      <c r="G165" s="16">
        <v>10</v>
      </c>
      <c r="H165" s="16">
        <v>10</v>
      </c>
      <c r="I165" s="16">
        <v>32</v>
      </c>
      <c r="J165" s="16">
        <v>17</v>
      </c>
      <c r="K165" s="16">
        <v>10</v>
      </c>
      <c r="L165" s="16">
        <v>4</v>
      </c>
      <c r="M165" s="187">
        <f t="shared" si="126"/>
        <v>133</v>
      </c>
      <c r="N165" s="197"/>
      <c r="O165" s="174">
        <v>91</v>
      </c>
      <c r="P165" s="174">
        <v>67</v>
      </c>
      <c r="Q165" s="174">
        <v>66</v>
      </c>
      <c r="R165" s="174">
        <v>57</v>
      </c>
      <c r="S165" s="174">
        <v>57</v>
      </c>
      <c r="T165" s="174">
        <v>70</v>
      </c>
      <c r="U165" s="174">
        <v>47</v>
      </c>
      <c r="V165" s="187">
        <f t="shared" si="127"/>
        <v>455</v>
      </c>
      <c r="W165" s="13"/>
      <c r="X165" s="146">
        <f t="shared" si="128"/>
        <v>141</v>
      </c>
      <c r="Y165" s="147">
        <f t="shared" ref="Y165" si="167">X165/$AQ$3</f>
        <v>0.28087649402390436</v>
      </c>
      <c r="Z165" s="47">
        <f t="shared" si="129"/>
        <v>77</v>
      </c>
      <c r="AA165" s="149">
        <f t="shared" si="131"/>
        <v>0.11702127659574468</v>
      </c>
      <c r="AB165" s="146">
        <f t="shared" si="120"/>
        <v>76</v>
      </c>
      <c r="AC165" s="147">
        <f t="shared" si="132"/>
        <v>0.18491484184914841</v>
      </c>
      <c r="AD165" s="47">
        <f t="shared" si="121"/>
        <v>89</v>
      </c>
      <c r="AE165" s="149">
        <f t="shared" si="138"/>
        <v>0.27134146341463417</v>
      </c>
      <c r="AF165" s="146">
        <f t="shared" si="122"/>
        <v>74</v>
      </c>
      <c r="AG165" s="147">
        <f t="shared" si="133"/>
        <v>0.29365079365079366</v>
      </c>
      <c r="AH165" s="47">
        <f t="shared" si="123"/>
        <v>80</v>
      </c>
      <c r="AI165" s="149">
        <f t="shared" si="134"/>
        <v>0.18735362997658081</v>
      </c>
      <c r="AJ165" s="150">
        <f t="shared" si="124"/>
        <v>51</v>
      </c>
      <c r="AK165" s="151">
        <f t="shared" si="135"/>
        <v>0.15937499999999999</v>
      </c>
      <c r="AL165" s="47">
        <f t="shared" si="125"/>
        <v>588</v>
      </c>
    </row>
    <row r="166" spans="1:38" x14ac:dyDescent="0.25">
      <c r="A166" s="722"/>
      <c r="B166" s="689"/>
      <c r="C166" s="626"/>
      <c r="D166" s="640"/>
      <c r="E166" s="15" t="s">
        <v>119</v>
      </c>
      <c r="F166" s="16">
        <v>0</v>
      </c>
      <c r="G166" s="16">
        <v>0</v>
      </c>
      <c r="H166" s="16">
        <v>0</v>
      </c>
      <c r="I166" s="16">
        <v>0</v>
      </c>
      <c r="J166" s="16">
        <v>0</v>
      </c>
      <c r="K166" s="16">
        <v>0</v>
      </c>
      <c r="L166" s="16">
        <v>0</v>
      </c>
      <c r="M166" s="187">
        <f t="shared" si="126"/>
        <v>0</v>
      </c>
      <c r="N166" s="197"/>
      <c r="O166" s="174">
        <v>2</v>
      </c>
      <c r="P166" s="174">
        <v>14</v>
      </c>
      <c r="Q166" s="174">
        <v>3</v>
      </c>
      <c r="R166" s="174">
        <v>1</v>
      </c>
      <c r="S166" s="174">
        <v>2</v>
      </c>
      <c r="T166" s="174">
        <v>2</v>
      </c>
      <c r="U166" s="174">
        <v>4</v>
      </c>
      <c r="V166" s="187">
        <f t="shared" si="127"/>
        <v>28</v>
      </c>
      <c r="W166" s="13"/>
      <c r="X166" s="146">
        <f t="shared" si="128"/>
        <v>2</v>
      </c>
      <c r="Y166" s="147">
        <f t="shared" ref="Y166" si="168">X166/$AQ$3</f>
        <v>3.9840637450199202E-3</v>
      </c>
      <c r="Z166" s="47">
        <f t="shared" si="129"/>
        <v>14</v>
      </c>
      <c r="AA166" s="149">
        <f t="shared" si="131"/>
        <v>2.1276595744680851E-2</v>
      </c>
      <c r="AB166" s="146">
        <f t="shared" si="120"/>
        <v>3</v>
      </c>
      <c r="AC166" s="147">
        <f t="shared" si="132"/>
        <v>7.2992700729927005E-3</v>
      </c>
      <c r="AD166" s="47">
        <f t="shared" si="121"/>
        <v>1</v>
      </c>
      <c r="AE166" s="149">
        <f t="shared" si="138"/>
        <v>3.0487804878048782E-3</v>
      </c>
      <c r="AF166" s="146">
        <f t="shared" si="122"/>
        <v>2</v>
      </c>
      <c r="AG166" s="147">
        <f t="shared" si="133"/>
        <v>7.9365079365079361E-3</v>
      </c>
      <c r="AH166" s="47">
        <f t="shared" si="123"/>
        <v>2</v>
      </c>
      <c r="AI166" s="149">
        <f t="shared" si="134"/>
        <v>4.6838407494145199E-3</v>
      </c>
      <c r="AJ166" s="150">
        <f t="shared" si="124"/>
        <v>4</v>
      </c>
      <c r="AK166" s="151">
        <f t="shared" si="135"/>
        <v>1.2500000000000001E-2</v>
      </c>
      <c r="AL166" s="47">
        <f t="shared" si="125"/>
        <v>28</v>
      </c>
    </row>
    <row r="167" spans="1:38" ht="16.5" x14ac:dyDescent="0.25">
      <c r="A167" s="722"/>
      <c r="B167" s="689"/>
      <c r="C167" s="626"/>
      <c r="D167" s="640"/>
      <c r="E167" s="17" t="s">
        <v>118</v>
      </c>
      <c r="F167" s="16">
        <v>1</v>
      </c>
      <c r="G167" s="16">
        <v>0</v>
      </c>
      <c r="H167" s="16">
        <v>0</v>
      </c>
      <c r="I167" s="16">
        <v>1</v>
      </c>
      <c r="J167" s="16">
        <v>1</v>
      </c>
      <c r="K167" s="16">
        <v>0</v>
      </c>
      <c r="L167" s="16">
        <v>1</v>
      </c>
      <c r="M167" s="187">
        <f t="shared" si="126"/>
        <v>4</v>
      </c>
      <c r="N167" s="197"/>
      <c r="O167" s="174">
        <v>13</v>
      </c>
      <c r="P167" s="174">
        <v>48</v>
      </c>
      <c r="Q167" s="174">
        <v>7</v>
      </c>
      <c r="R167" s="174">
        <v>2</v>
      </c>
      <c r="S167" s="174">
        <v>6</v>
      </c>
      <c r="T167" s="174">
        <v>11</v>
      </c>
      <c r="U167" s="174">
        <v>15</v>
      </c>
      <c r="V167" s="187">
        <f t="shared" si="127"/>
        <v>102</v>
      </c>
      <c r="W167" s="13"/>
      <c r="X167" s="146">
        <f t="shared" si="128"/>
        <v>14</v>
      </c>
      <c r="Y167" s="147">
        <f t="shared" ref="Y167" si="169">X167/$AQ$3</f>
        <v>2.7888446215139442E-2</v>
      </c>
      <c r="Z167" s="47">
        <f t="shared" si="129"/>
        <v>48</v>
      </c>
      <c r="AA167" s="149">
        <f t="shared" si="131"/>
        <v>7.29483282674772E-2</v>
      </c>
      <c r="AB167" s="146">
        <f t="shared" si="120"/>
        <v>7</v>
      </c>
      <c r="AC167" s="147">
        <f t="shared" si="132"/>
        <v>1.7031630170316302E-2</v>
      </c>
      <c r="AD167" s="47">
        <f t="shared" si="121"/>
        <v>3</v>
      </c>
      <c r="AE167" s="149">
        <f t="shared" si="138"/>
        <v>9.1463414634146336E-3</v>
      </c>
      <c r="AF167" s="146">
        <f t="shared" si="122"/>
        <v>7</v>
      </c>
      <c r="AG167" s="147">
        <f t="shared" si="133"/>
        <v>2.7777777777777776E-2</v>
      </c>
      <c r="AH167" s="47">
        <f t="shared" si="123"/>
        <v>11</v>
      </c>
      <c r="AI167" s="149">
        <f t="shared" si="134"/>
        <v>2.576112412177986E-2</v>
      </c>
      <c r="AJ167" s="150">
        <f t="shared" si="124"/>
        <v>16</v>
      </c>
      <c r="AK167" s="151">
        <f t="shared" si="135"/>
        <v>0.05</v>
      </c>
      <c r="AL167" s="47">
        <f t="shared" si="125"/>
        <v>106</v>
      </c>
    </row>
    <row r="168" spans="1:38" ht="16.5" x14ac:dyDescent="0.25">
      <c r="A168" s="722"/>
      <c r="B168" s="689"/>
      <c r="C168" s="626"/>
      <c r="D168" s="640"/>
      <c r="E168" s="17" t="s">
        <v>117</v>
      </c>
      <c r="F168" s="16">
        <v>29</v>
      </c>
      <c r="G168" s="16">
        <v>12</v>
      </c>
      <c r="H168" s="16">
        <v>7</v>
      </c>
      <c r="I168" s="16">
        <v>27</v>
      </c>
      <c r="J168" s="16">
        <v>12</v>
      </c>
      <c r="K168" s="16">
        <v>12</v>
      </c>
      <c r="L168" s="16">
        <v>5</v>
      </c>
      <c r="M168" s="187">
        <f t="shared" si="126"/>
        <v>104</v>
      </c>
      <c r="N168" s="197"/>
      <c r="O168" s="174">
        <v>98</v>
      </c>
      <c r="P168" s="174">
        <v>246</v>
      </c>
      <c r="Q168" s="174">
        <v>140</v>
      </c>
      <c r="R168" s="174">
        <v>53</v>
      </c>
      <c r="S168" s="174">
        <v>43</v>
      </c>
      <c r="T168" s="174">
        <v>139</v>
      </c>
      <c r="U168" s="174">
        <v>85</v>
      </c>
      <c r="V168" s="187">
        <f t="shared" si="127"/>
        <v>804</v>
      </c>
      <c r="W168" s="13"/>
      <c r="X168" s="146">
        <f t="shared" si="128"/>
        <v>127</v>
      </c>
      <c r="Y168" s="147">
        <f t="shared" ref="Y168" si="170">X168/$AQ$3</f>
        <v>0.25298804780876494</v>
      </c>
      <c r="Z168" s="47">
        <f t="shared" si="129"/>
        <v>258</v>
      </c>
      <c r="AA168" s="149">
        <f t="shared" si="131"/>
        <v>0.39209726443769</v>
      </c>
      <c r="AB168" s="146">
        <f t="shared" si="120"/>
        <v>147</v>
      </c>
      <c r="AC168" s="147">
        <f t="shared" si="132"/>
        <v>0.35766423357664234</v>
      </c>
      <c r="AD168" s="47">
        <f t="shared" si="121"/>
        <v>80</v>
      </c>
      <c r="AE168" s="149">
        <f t="shared" si="138"/>
        <v>0.24390243902439024</v>
      </c>
      <c r="AF168" s="146">
        <f t="shared" si="122"/>
        <v>55</v>
      </c>
      <c r="AG168" s="147">
        <f t="shared" si="133"/>
        <v>0.21825396825396826</v>
      </c>
      <c r="AH168" s="47">
        <f t="shared" si="123"/>
        <v>151</v>
      </c>
      <c r="AI168" s="149">
        <f t="shared" si="134"/>
        <v>0.35362997658079626</v>
      </c>
      <c r="AJ168" s="150">
        <f t="shared" si="124"/>
        <v>90</v>
      </c>
      <c r="AK168" s="151">
        <f t="shared" si="135"/>
        <v>0.28125</v>
      </c>
      <c r="AL168" s="47">
        <f t="shared" si="125"/>
        <v>908</v>
      </c>
    </row>
    <row r="169" spans="1:38" x14ac:dyDescent="0.25">
      <c r="A169" s="722"/>
      <c r="B169" s="689"/>
      <c r="C169" s="626"/>
      <c r="D169" s="640" t="s">
        <v>152</v>
      </c>
      <c r="E169" s="15" t="s">
        <v>115</v>
      </c>
      <c r="F169" s="16">
        <v>60</v>
      </c>
      <c r="G169" s="16">
        <v>18</v>
      </c>
      <c r="H169" s="16">
        <v>15</v>
      </c>
      <c r="I169" s="16">
        <v>50</v>
      </c>
      <c r="J169" s="16">
        <v>18</v>
      </c>
      <c r="K169" s="16">
        <v>15</v>
      </c>
      <c r="L169" s="16">
        <v>7</v>
      </c>
      <c r="M169" s="187">
        <f t="shared" si="126"/>
        <v>183</v>
      </c>
      <c r="N169" s="197"/>
      <c r="O169" s="174">
        <v>171</v>
      </c>
      <c r="P169" s="174">
        <v>240</v>
      </c>
      <c r="Q169" s="174">
        <v>163</v>
      </c>
      <c r="R169" s="174">
        <v>117</v>
      </c>
      <c r="S169" s="174">
        <v>97</v>
      </c>
      <c r="T169" s="174">
        <v>174</v>
      </c>
      <c r="U169" s="174">
        <v>136</v>
      </c>
      <c r="V169" s="187">
        <f t="shared" si="127"/>
        <v>1098</v>
      </c>
      <c r="W169" s="13"/>
      <c r="X169" s="146">
        <f t="shared" si="128"/>
        <v>231</v>
      </c>
      <c r="Y169" s="147">
        <f t="shared" ref="Y169" si="171">X169/$AQ$3</f>
        <v>0.46015936254980078</v>
      </c>
      <c r="Z169" s="47">
        <f t="shared" si="129"/>
        <v>258</v>
      </c>
      <c r="AA169" s="149">
        <f t="shared" si="131"/>
        <v>0.39209726443769</v>
      </c>
      <c r="AB169" s="146">
        <f t="shared" si="120"/>
        <v>178</v>
      </c>
      <c r="AC169" s="147">
        <f t="shared" si="132"/>
        <v>0.43309002433090027</v>
      </c>
      <c r="AD169" s="47">
        <f t="shared" si="121"/>
        <v>167</v>
      </c>
      <c r="AE169" s="149">
        <f t="shared" si="138"/>
        <v>0.50914634146341464</v>
      </c>
      <c r="AF169" s="146">
        <f t="shared" si="122"/>
        <v>115</v>
      </c>
      <c r="AG169" s="147">
        <f t="shared" si="133"/>
        <v>0.45634920634920634</v>
      </c>
      <c r="AH169" s="47">
        <f t="shared" si="123"/>
        <v>189</v>
      </c>
      <c r="AI169" s="149">
        <f t="shared" si="134"/>
        <v>0.44262295081967212</v>
      </c>
      <c r="AJ169" s="150">
        <f t="shared" si="124"/>
        <v>143</v>
      </c>
      <c r="AK169" s="151">
        <f t="shared" si="135"/>
        <v>0.44687500000000002</v>
      </c>
      <c r="AL169" s="47">
        <f t="shared" si="125"/>
        <v>1281</v>
      </c>
    </row>
    <row r="170" spans="1:38" ht="16.5" x14ac:dyDescent="0.25">
      <c r="A170" s="722"/>
      <c r="B170" s="689"/>
      <c r="C170" s="626"/>
      <c r="D170" s="640"/>
      <c r="E170" s="17" t="s">
        <v>116</v>
      </c>
      <c r="F170" s="16">
        <v>43</v>
      </c>
      <c r="G170" s="16">
        <v>10</v>
      </c>
      <c r="H170" s="16">
        <v>7</v>
      </c>
      <c r="I170" s="16">
        <v>24</v>
      </c>
      <c r="J170" s="16">
        <v>13</v>
      </c>
      <c r="K170" s="16">
        <v>11</v>
      </c>
      <c r="L170" s="16">
        <v>5</v>
      </c>
      <c r="M170" s="187">
        <f t="shared" si="126"/>
        <v>113</v>
      </c>
      <c r="N170" s="197"/>
      <c r="O170" s="174">
        <v>57</v>
      </c>
      <c r="P170" s="174">
        <v>78</v>
      </c>
      <c r="Q170" s="174">
        <v>62</v>
      </c>
      <c r="R170" s="174">
        <v>38</v>
      </c>
      <c r="S170" s="174">
        <v>53</v>
      </c>
      <c r="T170" s="174">
        <v>67</v>
      </c>
      <c r="U170" s="174">
        <v>42</v>
      </c>
      <c r="V170" s="187">
        <f t="shared" si="127"/>
        <v>397</v>
      </c>
      <c r="W170" s="13"/>
      <c r="X170" s="146">
        <f t="shared" si="128"/>
        <v>100</v>
      </c>
      <c r="Y170" s="147">
        <f t="shared" ref="Y170" si="172">X170/$AQ$3</f>
        <v>0.19920318725099601</v>
      </c>
      <c r="Z170" s="47">
        <f t="shared" si="129"/>
        <v>88</v>
      </c>
      <c r="AA170" s="149">
        <f t="shared" si="131"/>
        <v>0.1337386018237082</v>
      </c>
      <c r="AB170" s="146">
        <f t="shared" si="120"/>
        <v>69</v>
      </c>
      <c r="AC170" s="147">
        <f t="shared" si="132"/>
        <v>0.16788321167883211</v>
      </c>
      <c r="AD170" s="47">
        <f t="shared" si="121"/>
        <v>62</v>
      </c>
      <c r="AE170" s="149">
        <f t="shared" si="138"/>
        <v>0.18902439024390244</v>
      </c>
      <c r="AF170" s="146">
        <f t="shared" si="122"/>
        <v>66</v>
      </c>
      <c r="AG170" s="147">
        <f t="shared" si="133"/>
        <v>0.26190476190476192</v>
      </c>
      <c r="AH170" s="47">
        <f t="shared" si="123"/>
        <v>78</v>
      </c>
      <c r="AI170" s="149">
        <f t="shared" si="134"/>
        <v>0.18266978922716628</v>
      </c>
      <c r="AJ170" s="150">
        <f t="shared" si="124"/>
        <v>47</v>
      </c>
      <c r="AK170" s="151">
        <f t="shared" si="135"/>
        <v>0.14687500000000001</v>
      </c>
      <c r="AL170" s="47">
        <f t="shared" si="125"/>
        <v>510</v>
      </c>
    </row>
    <row r="171" spans="1:38" x14ac:dyDescent="0.25">
      <c r="A171" s="722"/>
      <c r="B171" s="689"/>
      <c r="C171" s="626"/>
      <c r="D171" s="640"/>
      <c r="E171" s="15" t="s">
        <v>119</v>
      </c>
      <c r="F171" s="16">
        <v>0</v>
      </c>
      <c r="G171" s="16">
        <v>0</v>
      </c>
      <c r="H171" s="16">
        <v>0</v>
      </c>
      <c r="I171" s="16">
        <v>0</v>
      </c>
      <c r="J171" s="16">
        <v>0</v>
      </c>
      <c r="K171" s="16">
        <v>0</v>
      </c>
      <c r="L171" s="16">
        <v>0</v>
      </c>
      <c r="M171" s="187">
        <f t="shared" si="126"/>
        <v>0</v>
      </c>
      <c r="N171" s="197"/>
      <c r="O171" s="174">
        <v>4</v>
      </c>
      <c r="P171" s="174">
        <v>4</v>
      </c>
      <c r="Q171" s="174">
        <v>5</v>
      </c>
      <c r="R171" s="174">
        <v>1</v>
      </c>
      <c r="S171" s="174"/>
      <c r="T171" s="174">
        <v>4</v>
      </c>
      <c r="U171" s="174">
        <v>3</v>
      </c>
      <c r="V171" s="187">
        <f t="shared" si="127"/>
        <v>21</v>
      </c>
      <c r="W171" s="13"/>
      <c r="X171" s="146">
        <f t="shared" si="128"/>
        <v>4</v>
      </c>
      <c r="Y171" s="147">
        <f t="shared" ref="Y171" si="173">X171/$AQ$3</f>
        <v>7.9681274900398405E-3</v>
      </c>
      <c r="Z171" s="47">
        <f t="shared" si="129"/>
        <v>4</v>
      </c>
      <c r="AA171" s="149">
        <f t="shared" si="131"/>
        <v>6.0790273556231003E-3</v>
      </c>
      <c r="AB171" s="146">
        <f t="shared" si="120"/>
        <v>5</v>
      </c>
      <c r="AC171" s="147">
        <f t="shared" si="132"/>
        <v>1.2165450121654502E-2</v>
      </c>
      <c r="AD171" s="47">
        <f t="shared" si="121"/>
        <v>1</v>
      </c>
      <c r="AE171" s="149">
        <f t="shared" si="138"/>
        <v>3.0487804878048782E-3</v>
      </c>
      <c r="AF171" s="146">
        <f t="shared" si="122"/>
        <v>0</v>
      </c>
      <c r="AG171" s="147">
        <f t="shared" si="133"/>
        <v>0</v>
      </c>
      <c r="AH171" s="47">
        <f t="shared" si="123"/>
        <v>4</v>
      </c>
      <c r="AI171" s="149">
        <f t="shared" si="134"/>
        <v>9.3676814988290398E-3</v>
      </c>
      <c r="AJ171" s="150">
        <f t="shared" si="124"/>
        <v>3</v>
      </c>
      <c r="AK171" s="151">
        <f t="shared" si="135"/>
        <v>9.3749999999999997E-3</v>
      </c>
      <c r="AL171" s="47">
        <f t="shared" si="125"/>
        <v>21</v>
      </c>
    </row>
    <row r="172" spans="1:38" ht="16.5" x14ac:dyDescent="0.25">
      <c r="A172" s="722"/>
      <c r="B172" s="689"/>
      <c r="C172" s="626"/>
      <c r="D172" s="640"/>
      <c r="E172" s="17" t="s">
        <v>118</v>
      </c>
      <c r="F172" s="16">
        <v>0</v>
      </c>
      <c r="G172" s="16">
        <v>1</v>
      </c>
      <c r="H172" s="16">
        <v>0</v>
      </c>
      <c r="I172" s="16">
        <v>1</v>
      </c>
      <c r="J172" s="16">
        <v>1</v>
      </c>
      <c r="K172" s="16">
        <v>0</v>
      </c>
      <c r="L172" s="16">
        <v>1</v>
      </c>
      <c r="M172" s="187">
        <f>+SUM(F172:L172)</f>
        <v>4</v>
      </c>
      <c r="N172" s="197"/>
      <c r="O172" s="174">
        <v>12</v>
      </c>
      <c r="P172" s="174">
        <v>27</v>
      </c>
      <c r="Q172" s="174">
        <v>3</v>
      </c>
      <c r="R172" s="174">
        <v>2</v>
      </c>
      <c r="S172" s="174">
        <v>7</v>
      </c>
      <c r="T172" s="174">
        <v>6</v>
      </c>
      <c r="U172" s="174">
        <v>13</v>
      </c>
      <c r="V172" s="187">
        <f t="shared" si="127"/>
        <v>70</v>
      </c>
      <c r="W172" s="13"/>
      <c r="X172" s="146">
        <f t="shared" si="128"/>
        <v>12</v>
      </c>
      <c r="Y172" s="147">
        <f t="shared" ref="Y172" si="174">X172/$AQ$3</f>
        <v>2.3904382470119521E-2</v>
      </c>
      <c r="Z172" s="47">
        <f t="shared" si="129"/>
        <v>28</v>
      </c>
      <c r="AA172" s="149">
        <f t="shared" si="131"/>
        <v>4.2553191489361701E-2</v>
      </c>
      <c r="AB172" s="146">
        <f t="shared" si="120"/>
        <v>3</v>
      </c>
      <c r="AC172" s="147">
        <f t="shared" si="132"/>
        <v>7.2992700729927005E-3</v>
      </c>
      <c r="AD172" s="47">
        <f t="shared" si="121"/>
        <v>3</v>
      </c>
      <c r="AE172" s="149">
        <f t="shared" si="138"/>
        <v>9.1463414634146336E-3</v>
      </c>
      <c r="AF172" s="146">
        <f t="shared" si="122"/>
        <v>8</v>
      </c>
      <c r="AG172" s="147">
        <f t="shared" si="133"/>
        <v>3.1746031746031744E-2</v>
      </c>
      <c r="AH172" s="47">
        <f t="shared" si="123"/>
        <v>6</v>
      </c>
      <c r="AI172" s="149">
        <f t="shared" si="134"/>
        <v>1.405152224824356E-2</v>
      </c>
      <c r="AJ172" s="150">
        <f t="shared" si="124"/>
        <v>14</v>
      </c>
      <c r="AK172" s="151">
        <f t="shared" si="135"/>
        <v>4.3749999999999997E-2</v>
      </c>
      <c r="AL172" s="47">
        <f t="shared" si="125"/>
        <v>74</v>
      </c>
    </row>
    <row r="173" spans="1:38" ht="16.5" x14ac:dyDescent="0.25">
      <c r="A173" s="722"/>
      <c r="B173" s="689"/>
      <c r="C173" s="626"/>
      <c r="D173" s="640"/>
      <c r="E173" s="17" t="s">
        <v>117</v>
      </c>
      <c r="F173" s="16">
        <v>34</v>
      </c>
      <c r="G173" s="16">
        <v>12</v>
      </c>
      <c r="H173" s="16">
        <v>9</v>
      </c>
      <c r="I173" s="16">
        <v>27</v>
      </c>
      <c r="J173" s="16">
        <v>12</v>
      </c>
      <c r="K173" s="16">
        <v>12</v>
      </c>
      <c r="L173" s="16">
        <v>5</v>
      </c>
      <c r="M173" s="187">
        <f t="shared" si="126"/>
        <v>111</v>
      </c>
      <c r="N173" s="197"/>
      <c r="O173" s="174">
        <v>121</v>
      </c>
      <c r="P173" s="174">
        <v>268</v>
      </c>
      <c r="Q173" s="174">
        <v>147</v>
      </c>
      <c r="R173" s="174">
        <v>68</v>
      </c>
      <c r="S173" s="174">
        <v>51</v>
      </c>
      <c r="T173" s="174">
        <v>138</v>
      </c>
      <c r="U173" s="174">
        <v>108</v>
      </c>
      <c r="V173" s="187">
        <f t="shared" si="127"/>
        <v>901</v>
      </c>
      <c r="W173" s="13"/>
      <c r="X173" s="146">
        <f t="shared" si="128"/>
        <v>155</v>
      </c>
      <c r="Y173" s="147">
        <f t="shared" ref="Y173" si="175">X173/$AQ$3</f>
        <v>0.30876494023904383</v>
      </c>
      <c r="Z173" s="47">
        <f t="shared" si="129"/>
        <v>280</v>
      </c>
      <c r="AA173" s="149">
        <f t="shared" si="131"/>
        <v>0.42553191489361702</v>
      </c>
      <c r="AB173" s="146">
        <f t="shared" si="120"/>
        <v>156</v>
      </c>
      <c r="AC173" s="147">
        <f t="shared" si="132"/>
        <v>0.37956204379562042</v>
      </c>
      <c r="AD173" s="47">
        <f t="shared" si="121"/>
        <v>95</v>
      </c>
      <c r="AE173" s="149">
        <f t="shared" si="138"/>
        <v>0.28963414634146339</v>
      </c>
      <c r="AF173" s="146">
        <f t="shared" si="122"/>
        <v>63</v>
      </c>
      <c r="AG173" s="147">
        <f t="shared" si="133"/>
        <v>0.25</v>
      </c>
      <c r="AH173" s="47">
        <f t="shared" si="123"/>
        <v>150</v>
      </c>
      <c r="AI173" s="149">
        <f t="shared" si="134"/>
        <v>0.35128805620608899</v>
      </c>
      <c r="AJ173" s="150">
        <f t="shared" si="124"/>
        <v>113</v>
      </c>
      <c r="AK173" s="151">
        <f t="shared" si="135"/>
        <v>0.35312500000000002</v>
      </c>
      <c r="AL173" s="47">
        <f t="shared" si="125"/>
        <v>1012</v>
      </c>
    </row>
    <row r="174" spans="1:38" x14ac:dyDescent="0.25">
      <c r="A174" s="722"/>
      <c r="B174" s="689"/>
      <c r="C174" s="626"/>
      <c r="D174" s="640" t="s">
        <v>153</v>
      </c>
      <c r="E174" s="15" t="s">
        <v>115</v>
      </c>
      <c r="F174" s="16">
        <v>63</v>
      </c>
      <c r="G174" s="16">
        <v>21</v>
      </c>
      <c r="H174" s="16">
        <v>11</v>
      </c>
      <c r="I174" s="16">
        <v>50</v>
      </c>
      <c r="J174" s="16">
        <v>17</v>
      </c>
      <c r="K174" s="16">
        <v>14</v>
      </c>
      <c r="L174" s="16">
        <v>7</v>
      </c>
      <c r="M174" s="187">
        <f t="shared" si="126"/>
        <v>183</v>
      </c>
      <c r="N174" s="197"/>
      <c r="O174" s="174">
        <v>173</v>
      </c>
      <c r="P174" s="174">
        <v>241</v>
      </c>
      <c r="Q174" s="174">
        <v>163</v>
      </c>
      <c r="R174" s="174">
        <v>111</v>
      </c>
      <c r="S174" s="174">
        <v>81</v>
      </c>
      <c r="T174" s="174">
        <v>173</v>
      </c>
      <c r="U174" s="174">
        <v>126</v>
      </c>
      <c r="V174" s="187">
        <f t="shared" si="127"/>
        <v>1068</v>
      </c>
      <c r="W174" s="13"/>
      <c r="X174" s="146">
        <f t="shared" si="128"/>
        <v>236</v>
      </c>
      <c r="Y174" s="147">
        <f t="shared" ref="Y174" si="176">X174/$AQ$3</f>
        <v>0.47011952191235062</v>
      </c>
      <c r="Z174" s="47">
        <f t="shared" si="129"/>
        <v>262</v>
      </c>
      <c r="AA174" s="149">
        <f t="shared" si="131"/>
        <v>0.3981762917933131</v>
      </c>
      <c r="AB174" s="146">
        <f t="shared" si="120"/>
        <v>174</v>
      </c>
      <c r="AC174" s="147">
        <f t="shared" si="132"/>
        <v>0.42335766423357662</v>
      </c>
      <c r="AD174" s="47">
        <f t="shared" si="121"/>
        <v>161</v>
      </c>
      <c r="AE174" s="149">
        <f t="shared" si="138"/>
        <v>0.49085365853658536</v>
      </c>
      <c r="AF174" s="146">
        <f t="shared" si="122"/>
        <v>98</v>
      </c>
      <c r="AG174" s="147">
        <f t="shared" si="133"/>
        <v>0.3888888888888889</v>
      </c>
      <c r="AH174" s="47">
        <f t="shared" si="123"/>
        <v>187</v>
      </c>
      <c r="AI174" s="149">
        <f t="shared" si="134"/>
        <v>0.4379391100702576</v>
      </c>
      <c r="AJ174" s="150">
        <f t="shared" si="124"/>
        <v>133</v>
      </c>
      <c r="AK174" s="151">
        <f t="shared" si="135"/>
        <v>0.41562500000000002</v>
      </c>
      <c r="AL174" s="47">
        <f t="shared" si="125"/>
        <v>1251</v>
      </c>
    </row>
    <row r="175" spans="1:38" ht="16.5" x14ac:dyDescent="0.25">
      <c r="A175" s="722"/>
      <c r="B175" s="689"/>
      <c r="C175" s="626"/>
      <c r="D175" s="640"/>
      <c r="E175" s="17" t="s">
        <v>116</v>
      </c>
      <c r="F175" s="16">
        <v>44</v>
      </c>
      <c r="G175" s="16">
        <v>7</v>
      </c>
      <c r="H175" s="16">
        <v>13</v>
      </c>
      <c r="I175" s="16">
        <v>30</v>
      </c>
      <c r="J175" s="16">
        <v>14</v>
      </c>
      <c r="K175" s="16">
        <v>13</v>
      </c>
      <c r="L175" s="16">
        <v>5</v>
      </c>
      <c r="M175" s="187">
        <f t="shared" si="126"/>
        <v>126</v>
      </c>
      <c r="N175" s="197"/>
      <c r="O175" s="174">
        <v>66</v>
      </c>
      <c r="P175" s="174">
        <v>63</v>
      </c>
      <c r="Q175" s="174">
        <v>66</v>
      </c>
      <c r="R175" s="174">
        <v>49</v>
      </c>
      <c r="S175" s="174">
        <v>59</v>
      </c>
      <c r="T175" s="174">
        <v>66</v>
      </c>
      <c r="U175" s="174">
        <v>51</v>
      </c>
      <c r="V175" s="187">
        <f t="shared" si="127"/>
        <v>420</v>
      </c>
      <c r="W175" s="13"/>
      <c r="X175" s="146">
        <f t="shared" si="128"/>
        <v>110</v>
      </c>
      <c r="Y175" s="147">
        <f t="shared" ref="Y175" si="177">X175/$AQ$3</f>
        <v>0.21912350597609562</v>
      </c>
      <c r="Z175" s="47">
        <f t="shared" si="129"/>
        <v>70</v>
      </c>
      <c r="AA175" s="149">
        <f t="shared" si="131"/>
        <v>0.10638297872340426</v>
      </c>
      <c r="AB175" s="146">
        <f t="shared" si="120"/>
        <v>79</v>
      </c>
      <c r="AC175" s="147">
        <f t="shared" si="132"/>
        <v>0.19221411192214111</v>
      </c>
      <c r="AD175" s="47">
        <f t="shared" si="121"/>
        <v>79</v>
      </c>
      <c r="AE175" s="149">
        <f t="shared" si="138"/>
        <v>0.24085365853658536</v>
      </c>
      <c r="AF175" s="146">
        <f t="shared" si="122"/>
        <v>73</v>
      </c>
      <c r="AG175" s="147">
        <f t="shared" si="133"/>
        <v>0.28968253968253971</v>
      </c>
      <c r="AH175" s="47">
        <f t="shared" si="123"/>
        <v>79</v>
      </c>
      <c r="AI175" s="149">
        <f t="shared" si="134"/>
        <v>0.18501170960187355</v>
      </c>
      <c r="AJ175" s="150">
        <f t="shared" si="124"/>
        <v>56</v>
      </c>
      <c r="AK175" s="151">
        <f t="shared" si="135"/>
        <v>0.17499999999999999</v>
      </c>
      <c r="AL175" s="47">
        <f t="shared" si="125"/>
        <v>546</v>
      </c>
    </row>
    <row r="176" spans="1:38" x14ac:dyDescent="0.25">
      <c r="A176" s="722"/>
      <c r="B176" s="689"/>
      <c r="C176" s="626"/>
      <c r="D176" s="640"/>
      <c r="E176" s="15" t="s">
        <v>119</v>
      </c>
      <c r="F176" s="16">
        <v>0</v>
      </c>
      <c r="G176" s="16">
        <v>0</v>
      </c>
      <c r="H176" s="16">
        <v>0</v>
      </c>
      <c r="I176" s="16">
        <v>1</v>
      </c>
      <c r="J176" s="16">
        <v>1</v>
      </c>
      <c r="K176" s="16">
        <v>0</v>
      </c>
      <c r="L176" s="16">
        <v>0</v>
      </c>
      <c r="M176" s="187">
        <f t="shared" si="126"/>
        <v>2</v>
      </c>
      <c r="N176" s="197"/>
      <c r="O176" s="174">
        <v>5</v>
      </c>
      <c r="P176" s="174">
        <v>15</v>
      </c>
      <c r="Q176" s="174">
        <v>6</v>
      </c>
      <c r="R176" s="174">
        <v>1</v>
      </c>
      <c r="S176" s="174">
        <v>1</v>
      </c>
      <c r="T176" s="174">
        <v>5</v>
      </c>
      <c r="U176" s="174">
        <v>6</v>
      </c>
      <c r="V176" s="187">
        <f t="shared" si="127"/>
        <v>39</v>
      </c>
      <c r="W176" s="13"/>
      <c r="X176" s="146">
        <f t="shared" si="128"/>
        <v>5</v>
      </c>
      <c r="Y176" s="147">
        <f t="shared" ref="Y176" si="178">X176/$AQ$3</f>
        <v>9.9601593625498006E-3</v>
      </c>
      <c r="Z176" s="47">
        <f t="shared" si="129"/>
        <v>15</v>
      </c>
      <c r="AA176" s="149">
        <f t="shared" si="131"/>
        <v>2.2796352583586626E-2</v>
      </c>
      <c r="AB176" s="146">
        <f t="shared" si="120"/>
        <v>6</v>
      </c>
      <c r="AC176" s="147">
        <f t="shared" si="132"/>
        <v>1.4598540145985401E-2</v>
      </c>
      <c r="AD176" s="47">
        <f t="shared" si="121"/>
        <v>2</v>
      </c>
      <c r="AE176" s="149">
        <f t="shared" si="138"/>
        <v>6.0975609756097563E-3</v>
      </c>
      <c r="AF176" s="146">
        <f t="shared" si="122"/>
        <v>2</v>
      </c>
      <c r="AG176" s="147">
        <f t="shared" si="133"/>
        <v>7.9365079365079361E-3</v>
      </c>
      <c r="AH176" s="47">
        <f t="shared" si="123"/>
        <v>5</v>
      </c>
      <c r="AI176" s="149">
        <f t="shared" si="134"/>
        <v>1.1709601873536301E-2</v>
      </c>
      <c r="AJ176" s="150">
        <f t="shared" si="124"/>
        <v>6</v>
      </c>
      <c r="AK176" s="151">
        <f t="shared" si="135"/>
        <v>1.8749999999999999E-2</v>
      </c>
      <c r="AL176" s="47">
        <f t="shared" si="125"/>
        <v>41</v>
      </c>
    </row>
    <row r="177" spans="1:38" ht="16.5" x14ac:dyDescent="0.25">
      <c r="A177" s="722"/>
      <c r="B177" s="689"/>
      <c r="C177" s="626"/>
      <c r="D177" s="640"/>
      <c r="E177" s="17" t="s">
        <v>118</v>
      </c>
      <c r="F177" s="16">
        <v>4</v>
      </c>
      <c r="G177" s="16">
        <v>1</v>
      </c>
      <c r="H177" s="16">
        <v>0</v>
      </c>
      <c r="I177" s="16">
        <v>2</v>
      </c>
      <c r="J177" s="16">
        <v>1</v>
      </c>
      <c r="K177" s="16">
        <v>0</v>
      </c>
      <c r="L177" s="16">
        <v>1</v>
      </c>
      <c r="M177" s="187">
        <f t="shared" si="126"/>
        <v>9</v>
      </c>
      <c r="N177" s="197"/>
      <c r="O177" s="174">
        <v>15</v>
      </c>
      <c r="P177" s="174">
        <v>53</v>
      </c>
      <c r="Q177" s="174">
        <v>14</v>
      </c>
      <c r="R177" s="174">
        <v>5</v>
      </c>
      <c r="S177" s="174">
        <v>8</v>
      </c>
      <c r="T177" s="174">
        <v>16</v>
      </c>
      <c r="U177" s="174">
        <v>18</v>
      </c>
      <c r="V177" s="187">
        <f t="shared" si="127"/>
        <v>129</v>
      </c>
      <c r="W177" s="13"/>
      <c r="X177" s="146">
        <f t="shared" si="128"/>
        <v>19</v>
      </c>
      <c r="Y177" s="147">
        <f t="shared" ref="Y177" si="179">X177/$AQ$3</f>
        <v>3.7848605577689244E-2</v>
      </c>
      <c r="Z177" s="47">
        <f t="shared" si="129"/>
        <v>54</v>
      </c>
      <c r="AA177" s="149">
        <f t="shared" si="131"/>
        <v>8.2066869300911852E-2</v>
      </c>
      <c r="AB177" s="146">
        <f t="shared" si="120"/>
        <v>14</v>
      </c>
      <c r="AC177" s="147">
        <f t="shared" si="132"/>
        <v>3.4063260340632603E-2</v>
      </c>
      <c r="AD177" s="47">
        <f t="shared" si="121"/>
        <v>7</v>
      </c>
      <c r="AE177" s="149">
        <f t="shared" si="138"/>
        <v>2.1341463414634148E-2</v>
      </c>
      <c r="AF177" s="146">
        <f t="shared" si="122"/>
        <v>9</v>
      </c>
      <c r="AG177" s="147">
        <f t="shared" si="133"/>
        <v>3.5714285714285712E-2</v>
      </c>
      <c r="AH177" s="47">
        <f t="shared" si="123"/>
        <v>16</v>
      </c>
      <c r="AI177" s="149">
        <f t="shared" si="134"/>
        <v>3.7470725995316159E-2</v>
      </c>
      <c r="AJ177" s="150">
        <f t="shared" si="124"/>
        <v>19</v>
      </c>
      <c r="AK177" s="151">
        <f t="shared" si="135"/>
        <v>5.9374999999999997E-2</v>
      </c>
      <c r="AL177" s="47">
        <f t="shared" si="125"/>
        <v>138</v>
      </c>
    </row>
    <row r="178" spans="1:38" ht="17.25" thickBot="1" x14ac:dyDescent="0.3">
      <c r="A178" s="722"/>
      <c r="B178" s="689"/>
      <c r="C178" s="626"/>
      <c r="D178" s="731"/>
      <c r="E178" s="326" t="s">
        <v>117</v>
      </c>
      <c r="F178" s="315">
        <v>26</v>
      </c>
      <c r="G178" s="315">
        <v>12</v>
      </c>
      <c r="H178" s="315">
        <v>7</v>
      </c>
      <c r="I178" s="315">
        <v>19</v>
      </c>
      <c r="J178" s="315">
        <v>11</v>
      </c>
      <c r="K178" s="315">
        <v>11</v>
      </c>
      <c r="L178" s="315">
        <v>5</v>
      </c>
      <c r="M178" s="316">
        <f t="shared" si="126"/>
        <v>91</v>
      </c>
      <c r="N178" s="197"/>
      <c r="O178" s="174">
        <v>106</v>
      </c>
      <c r="P178" s="174">
        <v>245</v>
      </c>
      <c r="Q178" s="174">
        <v>131</v>
      </c>
      <c r="R178" s="174">
        <v>60</v>
      </c>
      <c r="S178" s="174">
        <v>59</v>
      </c>
      <c r="T178" s="174">
        <v>129</v>
      </c>
      <c r="U178" s="174">
        <v>101</v>
      </c>
      <c r="V178" s="187">
        <f t="shared" si="127"/>
        <v>831</v>
      </c>
      <c r="W178" s="13"/>
      <c r="X178" s="296">
        <f t="shared" si="128"/>
        <v>132</v>
      </c>
      <c r="Y178" s="155">
        <f t="shared" ref="Y178" si="180">X178/$AQ$3</f>
        <v>0.26294820717131473</v>
      </c>
      <c r="Z178" s="297">
        <f t="shared" si="129"/>
        <v>257</v>
      </c>
      <c r="AA178" s="156">
        <f t="shared" si="131"/>
        <v>0.39057750759878418</v>
      </c>
      <c r="AB178" s="296">
        <f t="shared" si="120"/>
        <v>138</v>
      </c>
      <c r="AC178" s="155">
        <f t="shared" si="132"/>
        <v>0.33576642335766421</v>
      </c>
      <c r="AD178" s="297">
        <f t="shared" si="121"/>
        <v>79</v>
      </c>
      <c r="AE178" s="156">
        <f t="shared" si="138"/>
        <v>0.24085365853658536</v>
      </c>
      <c r="AF178" s="296">
        <f t="shared" si="122"/>
        <v>70</v>
      </c>
      <c r="AG178" s="155">
        <f t="shared" si="133"/>
        <v>0.27777777777777779</v>
      </c>
      <c r="AH178" s="297">
        <f t="shared" si="123"/>
        <v>140</v>
      </c>
      <c r="AI178" s="156">
        <f t="shared" si="134"/>
        <v>0.32786885245901637</v>
      </c>
      <c r="AJ178" s="298">
        <f t="shared" si="124"/>
        <v>106</v>
      </c>
      <c r="AK178" s="157">
        <f t="shared" si="135"/>
        <v>0.33124999999999999</v>
      </c>
      <c r="AL178" s="47">
        <f t="shared" si="125"/>
        <v>922</v>
      </c>
    </row>
    <row r="179" spans="1:38" x14ac:dyDescent="0.25">
      <c r="A179" s="722"/>
      <c r="B179" s="689"/>
      <c r="C179" s="665"/>
      <c r="D179" s="724" t="s">
        <v>154</v>
      </c>
      <c r="E179" s="286" t="s">
        <v>193</v>
      </c>
      <c r="F179" s="325">
        <v>50</v>
      </c>
      <c r="G179" s="325">
        <v>11</v>
      </c>
      <c r="H179" s="325">
        <v>8</v>
      </c>
      <c r="I179" s="325">
        <v>35</v>
      </c>
      <c r="J179" s="325">
        <v>10</v>
      </c>
      <c r="K179" s="325">
        <v>12</v>
      </c>
      <c r="L179" s="325">
        <v>6</v>
      </c>
      <c r="M179" s="318">
        <f t="shared" si="126"/>
        <v>132</v>
      </c>
      <c r="N179" s="312"/>
      <c r="O179" s="174">
        <v>219</v>
      </c>
      <c r="P179" s="174">
        <v>271</v>
      </c>
      <c r="Q179" s="174">
        <v>153</v>
      </c>
      <c r="R179" s="174">
        <v>116</v>
      </c>
      <c r="S179" s="174">
        <v>122</v>
      </c>
      <c r="T179" s="174">
        <v>156</v>
      </c>
      <c r="U179" s="174">
        <v>180</v>
      </c>
      <c r="V179" s="187">
        <f t="shared" si="127"/>
        <v>1217</v>
      </c>
      <c r="W179" s="13"/>
      <c r="X179" s="305">
        <f t="shared" si="128"/>
        <v>269</v>
      </c>
      <c r="Y179" s="161">
        <f t="shared" ref="Y179" si="181">X179/$AQ$3</f>
        <v>0.53585657370517925</v>
      </c>
      <c r="Z179" s="306">
        <f t="shared" si="129"/>
        <v>282</v>
      </c>
      <c r="AA179" s="162">
        <f t="shared" si="131"/>
        <v>0.42857142857142855</v>
      </c>
      <c r="AB179" s="305">
        <f t="shared" si="120"/>
        <v>161</v>
      </c>
      <c r="AC179" s="161">
        <f t="shared" si="132"/>
        <v>0.39172749391727496</v>
      </c>
      <c r="AD179" s="306">
        <f t="shared" si="121"/>
        <v>151</v>
      </c>
      <c r="AE179" s="162">
        <f t="shared" si="138"/>
        <v>0.46036585365853661</v>
      </c>
      <c r="AF179" s="305">
        <f t="shared" si="122"/>
        <v>132</v>
      </c>
      <c r="AG179" s="161">
        <f t="shared" si="133"/>
        <v>0.52380952380952384</v>
      </c>
      <c r="AH179" s="306">
        <f t="shared" si="123"/>
        <v>168</v>
      </c>
      <c r="AI179" s="162">
        <f t="shared" si="134"/>
        <v>0.39344262295081966</v>
      </c>
      <c r="AJ179" s="307">
        <f t="shared" si="124"/>
        <v>186</v>
      </c>
      <c r="AK179" s="163">
        <f t="shared" si="135"/>
        <v>0.58125000000000004</v>
      </c>
      <c r="AL179" s="47">
        <f t="shared" si="125"/>
        <v>1349</v>
      </c>
    </row>
    <row r="180" spans="1:38" ht="15.75" thickBot="1" x14ac:dyDescent="0.3">
      <c r="A180" s="722"/>
      <c r="B180" s="689"/>
      <c r="C180" s="665"/>
      <c r="D180" s="723"/>
      <c r="E180" s="192" t="s">
        <v>194</v>
      </c>
      <c r="F180" s="16">
        <v>87</v>
      </c>
      <c r="G180" s="16">
        <v>30</v>
      </c>
      <c r="H180" s="16">
        <v>23</v>
      </c>
      <c r="I180" s="16">
        <v>67</v>
      </c>
      <c r="J180" s="16">
        <v>34</v>
      </c>
      <c r="K180" s="16">
        <v>26</v>
      </c>
      <c r="L180" s="16">
        <v>12</v>
      </c>
      <c r="M180" s="319">
        <f t="shared" si="126"/>
        <v>279</v>
      </c>
      <c r="N180" s="312"/>
      <c r="O180" s="174">
        <v>146</v>
      </c>
      <c r="P180" s="174">
        <v>346</v>
      </c>
      <c r="Q180" s="174">
        <v>227</v>
      </c>
      <c r="R180" s="174">
        <v>110</v>
      </c>
      <c r="S180" s="174">
        <v>86</v>
      </c>
      <c r="T180" s="174">
        <v>233</v>
      </c>
      <c r="U180" s="174">
        <v>122</v>
      </c>
      <c r="V180" s="187">
        <f t="shared" si="127"/>
        <v>1270</v>
      </c>
      <c r="W180" s="13"/>
      <c r="X180" s="146">
        <f t="shared" si="128"/>
        <v>233</v>
      </c>
      <c r="Y180" s="155">
        <f t="shared" ref="Y180" si="182">X180/$AQ$3</f>
        <v>0.46414342629482069</v>
      </c>
      <c r="Z180" s="47">
        <f t="shared" si="129"/>
        <v>376</v>
      </c>
      <c r="AA180" s="164">
        <f t="shared" si="131"/>
        <v>0.5714285714285714</v>
      </c>
      <c r="AB180" s="146">
        <f t="shared" si="120"/>
        <v>250</v>
      </c>
      <c r="AC180" s="148">
        <f t="shared" si="132"/>
        <v>0.6082725060827251</v>
      </c>
      <c r="AD180" s="47">
        <f t="shared" si="121"/>
        <v>177</v>
      </c>
      <c r="AE180" s="164">
        <f t="shared" si="138"/>
        <v>0.53963414634146345</v>
      </c>
      <c r="AF180" s="146">
        <f t="shared" si="122"/>
        <v>120</v>
      </c>
      <c r="AG180" s="148">
        <f t="shared" si="133"/>
        <v>0.47619047619047616</v>
      </c>
      <c r="AH180" s="47">
        <f t="shared" si="123"/>
        <v>259</v>
      </c>
      <c r="AI180" s="164">
        <f t="shared" si="134"/>
        <v>0.60655737704918034</v>
      </c>
      <c r="AJ180" s="150">
        <f t="shared" si="124"/>
        <v>134</v>
      </c>
      <c r="AK180" s="152">
        <f t="shared" si="135"/>
        <v>0.41875000000000001</v>
      </c>
      <c r="AL180" s="47">
        <f t="shared" si="125"/>
        <v>1549</v>
      </c>
    </row>
    <row r="181" spans="1:38" ht="15" customHeight="1" x14ac:dyDescent="0.25">
      <c r="A181" s="722"/>
      <c r="B181" s="689"/>
      <c r="C181" s="665" t="s">
        <v>120</v>
      </c>
      <c r="D181" s="735" t="s">
        <v>155</v>
      </c>
      <c r="E181" s="192" t="s">
        <v>38</v>
      </c>
      <c r="F181" s="16">
        <v>0</v>
      </c>
      <c r="G181" s="16">
        <v>0</v>
      </c>
      <c r="H181" s="16">
        <v>0</v>
      </c>
      <c r="I181" s="16">
        <v>0</v>
      </c>
      <c r="J181" s="16">
        <v>0</v>
      </c>
      <c r="K181" s="16">
        <v>0</v>
      </c>
      <c r="L181" s="16">
        <v>0</v>
      </c>
      <c r="M181" s="319">
        <f t="shared" si="126"/>
        <v>0</v>
      </c>
      <c r="N181" s="312"/>
      <c r="O181" s="174">
        <v>8</v>
      </c>
      <c r="P181" s="174">
        <v>7</v>
      </c>
      <c r="Q181" s="174">
        <v>3</v>
      </c>
      <c r="R181" s="174"/>
      <c r="S181" s="174">
        <v>1</v>
      </c>
      <c r="T181" s="174">
        <v>2</v>
      </c>
      <c r="U181" s="174">
        <v>2</v>
      </c>
      <c r="V181" s="187">
        <f t="shared" si="127"/>
        <v>23</v>
      </c>
      <c r="W181" s="13"/>
      <c r="X181" s="146">
        <f t="shared" si="128"/>
        <v>8</v>
      </c>
      <c r="Y181" s="147">
        <f>X181/$X$179</f>
        <v>2.9739776951672861E-2</v>
      </c>
      <c r="Z181" s="47">
        <f t="shared" si="129"/>
        <v>7</v>
      </c>
      <c r="AA181" s="159">
        <f>Z181/$Z$179</f>
        <v>2.4822695035460994E-2</v>
      </c>
      <c r="AB181" s="146">
        <f t="shared" si="120"/>
        <v>3</v>
      </c>
      <c r="AC181" s="159">
        <f>AB181/$AB$179</f>
        <v>1.8633540372670808E-2</v>
      </c>
      <c r="AD181" s="47">
        <f t="shared" si="121"/>
        <v>0</v>
      </c>
      <c r="AE181" s="159">
        <f>AD181/$AD$179</f>
        <v>0</v>
      </c>
      <c r="AF181" s="146">
        <f t="shared" si="122"/>
        <v>1</v>
      </c>
      <c r="AG181" s="159">
        <f>AF181/$AF$179</f>
        <v>7.575757575757576E-3</v>
      </c>
      <c r="AH181" s="47">
        <f t="shared" si="123"/>
        <v>2</v>
      </c>
      <c r="AI181" s="159">
        <f>AH181/$AH$179</f>
        <v>1.1904761904761904E-2</v>
      </c>
      <c r="AJ181" s="150">
        <f t="shared" si="124"/>
        <v>2</v>
      </c>
      <c r="AK181" s="159">
        <f>AJ181/$AJ$179</f>
        <v>1.0752688172043012E-2</v>
      </c>
      <c r="AL181" s="47">
        <f t="shared" si="125"/>
        <v>23</v>
      </c>
    </row>
    <row r="182" spans="1:38" x14ac:dyDescent="0.25">
      <c r="A182" s="722"/>
      <c r="B182" s="689"/>
      <c r="C182" s="665"/>
      <c r="D182" s="735"/>
      <c r="E182" s="192" t="s">
        <v>50</v>
      </c>
      <c r="F182" s="16">
        <v>0</v>
      </c>
      <c r="G182" s="16">
        <v>0</v>
      </c>
      <c r="H182" s="16">
        <v>0</v>
      </c>
      <c r="I182" s="16">
        <v>0</v>
      </c>
      <c r="J182" s="16">
        <v>0</v>
      </c>
      <c r="K182" s="16">
        <v>0</v>
      </c>
      <c r="L182" s="16">
        <v>0</v>
      </c>
      <c r="M182" s="319">
        <f t="shared" si="126"/>
        <v>0</v>
      </c>
      <c r="N182" s="312"/>
      <c r="O182" s="174">
        <v>2</v>
      </c>
      <c r="P182" s="174">
        <v>3</v>
      </c>
      <c r="Q182" s="174">
        <v>1</v>
      </c>
      <c r="R182" s="174"/>
      <c r="S182" s="174"/>
      <c r="T182" s="174"/>
      <c r="U182" s="174">
        <v>1</v>
      </c>
      <c r="V182" s="187">
        <f t="shared" si="127"/>
        <v>7</v>
      </c>
      <c r="W182" s="13"/>
      <c r="X182" s="146">
        <f t="shared" si="128"/>
        <v>2</v>
      </c>
      <c r="Y182" s="147">
        <f t="shared" ref="Y182:Y215" si="183">X182/$X$179</f>
        <v>7.4349442379182153E-3</v>
      </c>
      <c r="Z182" s="47">
        <f t="shared" si="129"/>
        <v>3</v>
      </c>
      <c r="AA182" s="159">
        <f t="shared" ref="AA182:AA215" si="184">Z182/$Z$179</f>
        <v>1.0638297872340425E-2</v>
      </c>
      <c r="AB182" s="146">
        <f t="shared" si="120"/>
        <v>1</v>
      </c>
      <c r="AC182" s="159">
        <f t="shared" ref="AC182:AC215" si="185">AB182/$AB$179</f>
        <v>6.2111801242236021E-3</v>
      </c>
      <c r="AD182" s="47">
        <f t="shared" si="121"/>
        <v>0</v>
      </c>
      <c r="AE182" s="159">
        <f t="shared" ref="AE182:AE215" si="186">AD182/$AD$179</f>
        <v>0</v>
      </c>
      <c r="AF182" s="146">
        <f t="shared" si="122"/>
        <v>0</v>
      </c>
      <c r="AG182" s="159">
        <f t="shared" ref="AG182:AG215" si="187">AF182/$AF$179</f>
        <v>0</v>
      </c>
      <c r="AH182" s="47">
        <f t="shared" si="123"/>
        <v>0</v>
      </c>
      <c r="AI182" s="159">
        <f t="shared" ref="AI182:AI215" si="188">AH182/$AH$179</f>
        <v>0</v>
      </c>
      <c r="AJ182" s="150">
        <f t="shared" si="124"/>
        <v>1</v>
      </c>
      <c r="AK182" s="159">
        <f t="shared" ref="AK182:AK215" si="189">AJ182/$AJ$179</f>
        <v>5.3763440860215058E-3</v>
      </c>
      <c r="AL182" s="47">
        <f t="shared" si="125"/>
        <v>7</v>
      </c>
    </row>
    <row r="183" spans="1:38" x14ac:dyDescent="0.25">
      <c r="A183" s="722"/>
      <c r="B183" s="689"/>
      <c r="C183" s="665"/>
      <c r="D183" s="735"/>
      <c r="E183" s="192" t="s">
        <v>35</v>
      </c>
      <c r="F183" s="16">
        <v>28</v>
      </c>
      <c r="G183" s="16">
        <v>3</v>
      </c>
      <c r="H183" s="16">
        <v>5</v>
      </c>
      <c r="I183" s="16">
        <v>22</v>
      </c>
      <c r="J183" s="16">
        <v>6</v>
      </c>
      <c r="K183" s="16">
        <v>7</v>
      </c>
      <c r="L183" s="16">
        <v>2</v>
      </c>
      <c r="M183" s="319">
        <f t="shared" si="126"/>
        <v>73</v>
      </c>
      <c r="N183" s="312"/>
      <c r="O183" s="174">
        <v>78</v>
      </c>
      <c r="P183" s="174">
        <v>66</v>
      </c>
      <c r="Q183" s="174">
        <v>56</v>
      </c>
      <c r="R183" s="174">
        <v>45</v>
      </c>
      <c r="S183" s="174">
        <v>61</v>
      </c>
      <c r="T183" s="174">
        <v>75</v>
      </c>
      <c r="U183" s="174">
        <v>56</v>
      </c>
      <c r="V183" s="187">
        <f t="shared" si="127"/>
        <v>437</v>
      </c>
      <c r="W183" s="13"/>
      <c r="X183" s="146">
        <f t="shared" si="128"/>
        <v>106</v>
      </c>
      <c r="Y183" s="147">
        <f t="shared" si="183"/>
        <v>0.39405204460966542</v>
      </c>
      <c r="Z183" s="47">
        <f t="shared" si="129"/>
        <v>69</v>
      </c>
      <c r="AA183" s="159">
        <f t="shared" si="184"/>
        <v>0.24468085106382978</v>
      </c>
      <c r="AB183" s="146">
        <f t="shared" si="120"/>
        <v>61</v>
      </c>
      <c r="AC183" s="159">
        <f t="shared" si="185"/>
        <v>0.37888198757763975</v>
      </c>
      <c r="AD183" s="47">
        <f t="shared" si="121"/>
        <v>67</v>
      </c>
      <c r="AE183" s="159">
        <f t="shared" si="186"/>
        <v>0.44370860927152317</v>
      </c>
      <c r="AF183" s="146">
        <f t="shared" si="122"/>
        <v>67</v>
      </c>
      <c r="AG183" s="159">
        <f t="shared" si="187"/>
        <v>0.50757575757575757</v>
      </c>
      <c r="AH183" s="47">
        <f t="shared" si="123"/>
        <v>82</v>
      </c>
      <c r="AI183" s="159">
        <f t="shared" si="188"/>
        <v>0.48809523809523808</v>
      </c>
      <c r="AJ183" s="150">
        <f t="shared" si="124"/>
        <v>58</v>
      </c>
      <c r="AK183" s="159">
        <f t="shared" si="189"/>
        <v>0.31182795698924731</v>
      </c>
      <c r="AL183" s="47">
        <f t="shared" si="125"/>
        <v>510</v>
      </c>
    </row>
    <row r="184" spans="1:38" x14ac:dyDescent="0.25">
      <c r="A184" s="722"/>
      <c r="B184" s="689"/>
      <c r="C184" s="665"/>
      <c r="D184" s="735"/>
      <c r="E184" s="192" t="s">
        <v>37</v>
      </c>
      <c r="F184" s="16">
        <v>4</v>
      </c>
      <c r="G184" s="16">
        <v>4</v>
      </c>
      <c r="H184" s="16">
        <v>1</v>
      </c>
      <c r="I184" s="16">
        <v>1</v>
      </c>
      <c r="J184" s="16">
        <v>1</v>
      </c>
      <c r="K184" s="16">
        <v>3</v>
      </c>
      <c r="L184" s="16">
        <v>0</v>
      </c>
      <c r="M184" s="319">
        <f t="shared" si="126"/>
        <v>14</v>
      </c>
      <c r="N184" s="312"/>
      <c r="O184" s="174">
        <v>24</v>
      </c>
      <c r="P184" s="174">
        <v>56</v>
      </c>
      <c r="Q184" s="174">
        <v>24</v>
      </c>
      <c r="R184" s="174">
        <v>10</v>
      </c>
      <c r="S184" s="174">
        <v>17</v>
      </c>
      <c r="T184" s="174">
        <v>21</v>
      </c>
      <c r="U184" s="174">
        <v>25</v>
      </c>
      <c r="V184" s="187">
        <f t="shared" si="127"/>
        <v>177</v>
      </c>
      <c r="W184" s="13"/>
      <c r="X184" s="146">
        <f t="shared" si="128"/>
        <v>28</v>
      </c>
      <c r="Y184" s="147">
        <f t="shared" si="183"/>
        <v>0.10408921933085502</v>
      </c>
      <c r="Z184" s="47">
        <f t="shared" si="129"/>
        <v>60</v>
      </c>
      <c r="AA184" s="159">
        <f t="shared" si="184"/>
        <v>0.21276595744680851</v>
      </c>
      <c r="AB184" s="146">
        <f t="shared" si="120"/>
        <v>25</v>
      </c>
      <c r="AC184" s="159">
        <f t="shared" si="185"/>
        <v>0.15527950310559005</v>
      </c>
      <c r="AD184" s="47">
        <f t="shared" si="121"/>
        <v>11</v>
      </c>
      <c r="AE184" s="159">
        <f t="shared" si="186"/>
        <v>7.2847682119205295E-2</v>
      </c>
      <c r="AF184" s="146">
        <f t="shared" si="122"/>
        <v>18</v>
      </c>
      <c r="AG184" s="159">
        <f t="shared" si="187"/>
        <v>0.13636363636363635</v>
      </c>
      <c r="AH184" s="47">
        <f t="shared" si="123"/>
        <v>24</v>
      </c>
      <c r="AI184" s="159">
        <f t="shared" si="188"/>
        <v>0.14285714285714285</v>
      </c>
      <c r="AJ184" s="150">
        <f t="shared" si="124"/>
        <v>25</v>
      </c>
      <c r="AK184" s="159">
        <f t="shared" si="189"/>
        <v>0.13440860215053763</v>
      </c>
      <c r="AL184" s="47">
        <f t="shared" si="125"/>
        <v>191</v>
      </c>
    </row>
    <row r="185" spans="1:38" x14ac:dyDescent="0.25">
      <c r="A185" s="722"/>
      <c r="B185" s="689"/>
      <c r="C185" s="665"/>
      <c r="D185" s="735"/>
      <c r="E185" s="192" t="s">
        <v>36</v>
      </c>
      <c r="F185" s="16">
        <v>18</v>
      </c>
      <c r="G185" s="16">
        <v>4</v>
      </c>
      <c r="H185" s="16">
        <v>2</v>
      </c>
      <c r="I185" s="16">
        <v>12</v>
      </c>
      <c r="J185" s="16">
        <v>3</v>
      </c>
      <c r="K185" s="16">
        <v>2</v>
      </c>
      <c r="L185" s="16">
        <v>4</v>
      </c>
      <c r="M185" s="319">
        <f t="shared" si="126"/>
        <v>45</v>
      </c>
      <c r="N185" s="312"/>
      <c r="O185" s="174">
        <v>107</v>
      </c>
      <c r="P185" s="174">
        <v>139</v>
      </c>
      <c r="Q185" s="174">
        <v>69</v>
      </c>
      <c r="R185" s="174">
        <v>61</v>
      </c>
      <c r="S185" s="174">
        <v>43</v>
      </c>
      <c r="T185" s="174">
        <v>58</v>
      </c>
      <c r="U185" s="174">
        <v>96</v>
      </c>
      <c r="V185" s="187">
        <f t="shared" si="127"/>
        <v>573</v>
      </c>
      <c r="W185" s="13"/>
      <c r="X185" s="146">
        <f t="shared" si="128"/>
        <v>125</v>
      </c>
      <c r="Y185" s="147">
        <f t="shared" si="183"/>
        <v>0.46468401486988847</v>
      </c>
      <c r="Z185" s="47">
        <f t="shared" si="129"/>
        <v>143</v>
      </c>
      <c r="AA185" s="159">
        <f t="shared" si="184"/>
        <v>0.50709219858156029</v>
      </c>
      <c r="AB185" s="146">
        <f t="shared" si="120"/>
        <v>71</v>
      </c>
      <c r="AC185" s="159">
        <f t="shared" si="185"/>
        <v>0.44099378881987578</v>
      </c>
      <c r="AD185" s="47">
        <f t="shared" si="121"/>
        <v>73</v>
      </c>
      <c r="AE185" s="159">
        <f t="shared" si="186"/>
        <v>0.48344370860927155</v>
      </c>
      <c r="AF185" s="146">
        <f t="shared" si="122"/>
        <v>46</v>
      </c>
      <c r="AG185" s="159">
        <f t="shared" si="187"/>
        <v>0.34848484848484851</v>
      </c>
      <c r="AH185" s="47">
        <f t="shared" si="123"/>
        <v>60</v>
      </c>
      <c r="AI185" s="159">
        <f t="shared" si="188"/>
        <v>0.35714285714285715</v>
      </c>
      <c r="AJ185" s="150">
        <f t="shared" si="124"/>
        <v>100</v>
      </c>
      <c r="AK185" s="159">
        <f t="shared" si="189"/>
        <v>0.5376344086021505</v>
      </c>
      <c r="AL185" s="47">
        <f t="shared" si="125"/>
        <v>618</v>
      </c>
    </row>
    <row r="186" spans="1:38" x14ac:dyDescent="0.25">
      <c r="A186" s="722"/>
      <c r="B186" s="689"/>
      <c r="C186" s="665"/>
      <c r="D186" s="723" t="s">
        <v>156</v>
      </c>
      <c r="E186" s="192" t="s">
        <v>38</v>
      </c>
      <c r="F186" s="16">
        <v>0</v>
      </c>
      <c r="G186" s="16">
        <v>0</v>
      </c>
      <c r="H186" s="16">
        <v>0</v>
      </c>
      <c r="I186" s="16">
        <v>0</v>
      </c>
      <c r="J186" s="16">
        <v>0</v>
      </c>
      <c r="K186" s="16">
        <v>0</v>
      </c>
      <c r="L186" s="16">
        <v>0</v>
      </c>
      <c r="M186" s="319">
        <f t="shared" si="126"/>
        <v>0</v>
      </c>
      <c r="N186" s="312"/>
      <c r="O186" s="174">
        <v>4</v>
      </c>
      <c r="P186" s="174">
        <v>12</v>
      </c>
      <c r="Q186" s="174">
        <v>4</v>
      </c>
      <c r="R186" s="174">
        <v>1</v>
      </c>
      <c r="S186" s="174">
        <v>3</v>
      </c>
      <c r="T186" s="174">
        <v>1</v>
      </c>
      <c r="U186" s="174">
        <v>7</v>
      </c>
      <c r="V186" s="187">
        <f t="shared" si="127"/>
        <v>32</v>
      </c>
      <c r="W186" s="13"/>
      <c r="X186" s="146">
        <f t="shared" si="128"/>
        <v>4</v>
      </c>
      <c r="Y186" s="147">
        <f t="shared" si="183"/>
        <v>1.4869888475836431E-2</v>
      </c>
      <c r="Z186" s="47">
        <f t="shared" si="129"/>
        <v>12</v>
      </c>
      <c r="AA186" s="159">
        <f t="shared" si="184"/>
        <v>4.2553191489361701E-2</v>
      </c>
      <c r="AB186" s="146">
        <f t="shared" si="120"/>
        <v>4</v>
      </c>
      <c r="AC186" s="159">
        <f t="shared" si="185"/>
        <v>2.4844720496894408E-2</v>
      </c>
      <c r="AD186" s="47">
        <f t="shared" si="121"/>
        <v>1</v>
      </c>
      <c r="AE186" s="159">
        <f t="shared" si="186"/>
        <v>6.6225165562913907E-3</v>
      </c>
      <c r="AF186" s="146">
        <f t="shared" si="122"/>
        <v>3</v>
      </c>
      <c r="AG186" s="159">
        <f t="shared" si="187"/>
        <v>2.2727272727272728E-2</v>
      </c>
      <c r="AH186" s="47">
        <f t="shared" si="123"/>
        <v>1</v>
      </c>
      <c r="AI186" s="159">
        <f t="shared" si="188"/>
        <v>5.9523809523809521E-3</v>
      </c>
      <c r="AJ186" s="150">
        <f t="shared" si="124"/>
        <v>7</v>
      </c>
      <c r="AK186" s="159">
        <f t="shared" si="189"/>
        <v>3.7634408602150539E-2</v>
      </c>
      <c r="AL186" s="47">
        <f t="shared" si="125"/>
        <v>32</v>
      </c>
    </row>
    <row r="187" spans="1:38" x14ac:dyDescent="0.25">
      <c r="A187" s="722"/>
      <c r="B187" s="689"/>
      <c r="C187" s="665"/>
      <c r="D187" s="723"/>
      <c r="E187" s="192" t="s">
        <v>50</v>
      </c>
      <c r="F187" s="16">
        <v>0</v>
      </c>
      <c r="G187" s="16">
        <v>0</v>
      </c>
      <c r="H187" s="16">
        <v>0</v>
      </c>
      <c r="I187" s="16">
        <v>0</v>
      </c>
      <c r="J187" s="16">
        <v>0</v>
      </c>
      <c r="K187" s="16">
        <v>0</v>
      </c>
      <c r="L187" s="16">
        <v>0</v>
      </c>
      <c r="M187" s="319">
        <f t="shared" si="126"/>
        <v>0</v>
      </c>
      <c r="N187" s="312"/>
      <c r="O187" s="174">
        <v>1</v>
      </c>
      <c r="P187" s="174">
        <v>7</v>
      </c>
      <c r="Q187" s="174">
        <v>4</v>
      </c>
      <c r="R187" s="174"/>
      <c r="S187" s="174"/>
      <c r="T187" s="174">
        <v>2</v>
      </c>
      <c r="U187" s="174">
        <v>2</v>
      </c>
      <c r="V187" s="187">
        <f t="shared" si="127"/>
        <v>16</v>
      </c>
      <c r="W187" s="13"/>
      <c r="X187" s="146">
        <f t="shared" si="128"/>
        <v>1</v>
      </c>
      <c r="Y187" s="147">
        <f t="shared" si="183"/>
        <v>3.7174721189591076E-3</v>
      </c>
      <c r="Z187" s="47">
        <f t="shared" si="129"/>
        <v>7</v>
      </c>
      <c r="AA187" s="159">
        <f t="shared" si="184"/>
        <v>2.4822695035460994E-2</v>
      </c>
      <c r="AB187" s="146">
        <f t="shared" si="120"/>
        <v>4</v>
      </c>
      <c r="AC187" s="159">
        <f t="shared" si="185"/>
        <v>2.4844720496894408E-2</v>
      </c>
      <c r="AD187" s="47">
        <f t="shared" si="121"/>
        <v>0</v>
      </c>
      <c r="AE187" s="159">
        <f t="shared" si="186"/>
        <v>0</v>
      </c>
      <c r="AF187" s="146">
        <f t="shared" si="122"/>
        <v>0</v>
      </c>
      <c r="AG187" s="159">
        <f t="shared" si="187"/>
        <v>0</v>
      </c>
      <c r="AH187" s="47">
        <f t="shared" si="123"/>
        <v>2</v>
      </c>
      <c r="AI187" s="159">
        <f t="shared" si="188"/>
        <v>1.1904761904761904E-2</v>
      </c>
      <c r="AJ187" s="150">
        <f t="shared" si="124"/>
        <v>2</v>
      </c>
      <c r="AK187" s="159">
        <f t="shared" si="189"/>
        <v>1.0752688172043012E-2</v>
      </c>
      <c r="AL187" s="47">
        <f t="shared" si="125"/>
        <v>16</v>
      </c>
    </row>
    <row r="188" spans="1:38" x14ac:dyDescent="0.25">
      <c r="A188" s="722"/>
      <c r="B188" s="689"/>
      <c r="C188" s="665"/>
      <c r="D188" s="723"/>
      <c r="E188" s="192" t="s">
        <v>35</v>
      </c>
      <c r="F188" s="16">
        <v>27</v>
      </c>
      <c r="G188" s="16">
        <v>3</v>
      </c>
      <c r="H188" s="16">
        <v>3</v>
      </c>
      <c r="I188" s="16">
        <v>22</v>
      </c>
      <c r="J188" s="16">
        <v>4</v>
      </c>
      <c r="K188" s="16">
        <v>8</v>
      </c>
      <c r="L188" s="16">
        <v>3</v>
      </c>
      <c r="M188" s="319">
        <f t="shared" si="126"/>
        <v>70</v>
      </c>
      <c r="N188" s="312"/>
      <c r="O188" s="174">
        <v>65</v>
      </c>
      <c r="P188" s="174">
        <v>43</v>
      </c>
      <c r="Q188" s="174">
        <v>47</v>
      </c>
      <c r="R188" s="174">
        <v>35</v>
      </c>
      <c r="S188" s="174">
        <v>42</v>
      </c>
      <c r="T188" s="174">
        <v>61</v>
      </c>
      <c r="U188" s="174">
        <v>39</v>
      </c>
      <c r="V188" s="187">
        <f t="shared" si="127"/>
        <v>332</v>
      </c>
      <c r="W188" s="13"/>
      <c r="X188" s="146">
        <f t="shared" si="128"/>
        <v>92</v>
      </c>
      <c r="Y188" s="147">
        <f t="shared" si="183"/>
        <v>0.34200743494423791</v>
      </c>
      <c r="Z188" s="47">
        <f t="shared" si="129"/>
        <v>46</v>
      </c>
      <c r="AA188" s="159">
        <f t="shared" si="184"/>
        <v>0.16312056737588654</v>
      </c>
      <c r="AB188" s="146">
        <f t="shared" si="120"/>
        <v>50</v>
      </c>
      <c r="AC188" s="159">
        <f t="shared" si="185"/>
        <v>0.3105590062111801</v>
      </c>
      <c r="AD188" s="47">
        <f t="shared" si="121"/>
        <v>57</v>
      </c>
      <c r="AE188" s="159">
        <f t="shared" si="186"/>
        <v>0.37748344370860926</v>
      </c>
      <c r="AF188" s="146">
        <f t="shared" si="122"/>
        <v>46</v>
      </c>
      <c r="AG188" s="159">
        <f t="shared" si="187"/>
        <v>0.34848484848484851</v>
      </c>
      <c r="AH188" s="47">
        <f t="shared" si="123"/>
        <v>69</v>
      </c>
      <c r="AI188" s="159">
        <f t="shared" si="188"/>
        <v>0.4107142857142857</v>
      </c>
      <c r="AJ188" s="150">
        <f t="shared" si="124"/>
        <v>42</v>
      </c>
      <c r="AK188" s="159">
        <f t="shared" si="189"/>
        <v>0.22580645161290322</v>
      </c>
      <c r="AL188" s="47">
        <f t="shared" si="125"/>
        <v>402</v>
      </c>
    </row>
    <row r="189" spans="1:38" x14ac:dyDescent="0.25">
      <c r="A189" s="722"/>
      <c r="B189" s="689"/>
      <c r="C189" s="665"/>
      <c r="D189" s="723"/>
      <c r="E189" s="192" t="s">
        <v>37</v>
      </c>
      <c r="F189" s="16">
        <v>5</v>
      </c>
      <c r="G189" s="16">
        <v>5</v>
      </c>
      <c r="H189" s="16">
        <v>1</v>
      </c>
      <c r="I189" s="16">
        <v>0</v>
      </c>
      <c r="J189" s="16">
        <v>1</v>
      </c>
      <c r="K189" s="16">
        <v>2</v>
      </c>
      <c r="L189" s="16">
        <v>0</v>
      </c>
      <c r="M189" s="319">
        <f t="shared" si="126"/>
        <v>14</v>
      </c>
      <c r="N189" s="312"/>
      <c r="O189" s="174">
        <v>34</v>
      </c>
      <c r="P189" s="174">
        <v>66</v>
      </c>
      <c r="Q189" s="174">
        <v>21</v>
      </c>
      <c r="R189" s="174">
        <v>12</v>
      </c>
      <c r="S189" s="174">
        <v>17</v>
      </c>
      <c r="T189" s="174">
        <v>23</v>
      </c>
      <c r="U189" s="174">
        <v>29</v>
      </c>
      <c r="V189" s="187">
        <f t="shared" si="127"/>
        <v>202</v>
      </c>
      <c r="W189" s="13"/>
      <c r="X189" s="146">
        <f t="shared" si="128"/>
        <v>39</v>
      </c>
      <c r="Y189" s="147">
        <f t="shared" si="183"/>
        <v>0.1449814126394052</v>
      </c>
      <c r="Z189" s="47">
        <f t="shared" si="129"/>
        <v>71</v>
      </c>
      <c r="AA189" s="159">
        <f t="shared" si="184"/>
        <v>0.25177304964539005</v>
      </c>
      <c r="AB189" s="146">
        <f t="shared" si="120"/>
        <v>22</v>
      </c>
      <c r="AC189" s="159">
        <f t="shared" si="185"/>
        <v>0.13664596273291926</v>
      </c>
      <c r="AD189" s="47">
        <f t="shared" si="121"/>
        <v>12</v>
      </c>
      <c r="AE189" s="159">
        <f t="shared" si="186"/>
        <v>7.9470198675496692E-2</v>
      </c>
      <c r="AF189" s="146">
        <f t="shared" si="122"/>
        <v>18</v>
      </c>
      <c r="AG189" s="159">
        <f t="shared" si="187"/>
        <v>0.13636363636363635</v>
      </c>
      <c r="AH189" s="47">
        <f t="shared" si="123"/>
        <v>25</v>
      </c>
      <c r="AI189" s="159">
        <f t="shared" si="188"/>
        <v>0.14880952380952381</v>
      </c>
      <c r="AJ189" s="150">
        <f t="shared" si="124"/>
        <v>29</v>
      </c>
      <c r="AK189" s="159">
        <f t="shared" si="189"/>
        <v>0.15591397849462366</v>
      </c>
      <c r="AL189" s="47">
        <f t="shared" si="125"/>
        <v>216</v>
      </c>
    </row>
    <row r="190" spans="1:38" x14ac:dyDescent="0.25">
      <c r="A190" s="722"/>
      <c r="B190" s="689"/>
      <c r="C190" s="665"/>
      <c r="D190" s="723"/>
      <c r="E190" s="192" t="s">
        <v>36</v>
      </c>
      <c r="F190" s="16">
        <v>18</v>
      </c>
      <c r="G190" s="16">
        <v>3</v>
      </c>
      <c r="H190" s="16">
        <v>4</v>
      </c>
      <c r="I190" s="16">
        <v>13</v>
      </c>
      <c r="J190" s="16">
        <v>5</v>
      </c>
      <c r="K190" s="16">
        <v>2</v>
      </c>
      <c r="L190" s="16">
        <v>3</v>
      </c>
      <c r="M190" s="319">
        <f t="shared" si="126"/>
        <v>48</v>
      </c>
      <c r="N190" s="312"/>
      <c r="O190" s="174">
        <v>115</v>
      </c>
      <c r="P190" s="174">
        <v>143</v>
      </c>
      <c r="Q190" s="174">
        <v>77</v>
      </c>
      <c r="R190" s="174">
        <v>68</v>
      </c>
      <c r="S190" s="174">
        <v>60</v>
      </c>
      <c r="T190" s="174">
        <v>69</v>
      </c>
      <c r="U190" s="174">
        <v>103</v>
      </c>
      <c r="V190" s="187">
        <f t="shared" si="127"/>
        <v>635</v>
      </c>
      <c r="W190" s="13"/>
      <c r="X190" s="146">
        <f t="shared" si="128"/>
        <v>133</v>
      </c>
      <c r="Y190" s="147">
        <f t="shared" si="183"/>
        <v>0.49442379182156132</v>
      </c>
      <c r="Z190" s="47">
        <f t="shared" si="129"/>
        <v>146</v>
      </c>
      <c r="AA190" s="159">
        <f t="shared" si="184"/>
        <v>0.51773049645390068</v>
      </c>
      <c r="AB190" s="146">
        <f t="shared" si="120"/>
        <v>81</v>
      </c>
      <c r="AC190" s="159">
        <f t="shared" si="185"/>
        <v>0.50310559006211175</v>
      </c>
      <c r="AD190" s="47">
        <f t="shared" si="121"/>
        <v>81</v>
      </c>
      <c r="AE190" s="159">
        <f t="shared" si="186"/>
        <v>0.53642384105960261</v>
      </c>
      <c r="AF190" s="146">
        <f t="shared" si="122"/>
        <v>65</v>
      </c>
      <c r="AG190" s="159">
        <f t="shared" si="187"/>
        <v>0.49242424242424243</v>
      </c>
      <c r="AH190" s="47">
        <f t="shared" si="123"/>
        <v>71</v>
      </c>
      <c r="AI190" s="159">
        <f t="shared" si="188"/>
        <v>0.42261904761904762</v>
      </c>
      <c r="AJ190" s="150">
        <f t="shared" si="124"/>
        <v>106</v>
      </c>
      <c r="AK190" s="159">
        <f t="shared" si="189"/>
        <v>0.56989247311827962</v>
      </c>
      <c r="AL190" s="47">
        <f t="shared" si="125"/>
        <v>683</v>
      </c>
    </row>
    <row r="191" spans="1:38" x14ac:dyDescent="0.25">
      <c r="A191" s="722"/>
      <c r="B191" s="689"/>
      <c r="C191" s="665"/>
      <c r="D191" s="723" t="s">
        <v>157</v>
      </c>
      <c r="E191" s="192" t="s">
        <v>38</v>
      </c>
      <c r="F191" s="16">
        <v>0</v>
      </c>
      <c r="G191" s="16">
        <v>0</v>
      </c>
      <c r="H191" s="16">
        <v>0</v>
      </c>
      <c r="I191" s="16">
        <v>0</v>
      </c>
      <c r="J191" s="16">
        <v>0</v>
      </c>
      <c r="K191" s="16">
        <v>0</v>
      </c>
      <c r="L191" s="16">
        <v>0</v>
      </c>
      <c r="M191" s="319">
        <f t="shared" si="126"/>
        <v>0</v>
      </c>
      <c r="N191" s="312"/>
      <c r="O191" s="174">
        <v>3</v>
      </c>
      <c r="P191" s="174">
        <v>14</v>
      </c>
      <c r="Q191" s="174">
        <v>5</v>
      </c>
      <c r="R191" s="174"/>
      <c r="S191" s="174">
        <v>1</v>
      </c>
      <c r="T191" s="174"/>
      <c r="U191" s="174">
        <v>4</v>
      </c>
      <c r="V191" s="187">
        <f t="shared" si="127"/>
        <v>27</v>
      </c>
      <c r="W191" s="13"/>
      <c r="X191" s="146">
        <f t="shared" si="128"/>
        <v>3</v>
      </c>
      <c r="Y191" s="147">
        <f t="shared" si="183"/>
        <v>1.1152416356877323E-2</v>
      </c>
      <c r="Z191" s="47">
        <f t="shared" si="129"/>
        <v>14</v>
      </c>
      <c r="AA191" s="159">
        <f t="shared" si="184"/>
        <v>4.9645390070921988E-2</v>
      </c>
      <c r="AB191" s="146">
        <f t="shared" si="120"/>
        <v>5</v>
      </c>
      <c r="AC191" s="159">
        <f t="shared" si="185"/>
        <v>3.1055900621118012E-2</v>
      </c>
      <c r="AD191" s="47">
        <f t="shared" si="121"/>
        <v>0</v>
      </c>
      <c r="AE191" s="159">
        <f t="shared" si="186"/>
        <v>0</v>
      </c>
      <c r="AF191" s="146">
        <f t="shared" si="122"/>
        <v>1</v>
      </c>
      <c r="AG191" s="159">
        <f t="shared" si="187"/>
        <v>7.575757575757576E-3</v>
      </c>
      <c r="AH191" s="47">
        <f t="shared" si="123"/>
        <v>0</v>
      </c>
      <c r="AI191" s="159">
        <f t="shared" si="188"/>
        <v>0</v>
      </c>
      <c r="AJ191" s="150">
        <f t="shared" si="124"/>
        <v>4</v>
      </c>
      <c r="AK191" s="159">
        <f t="shared" si="189"/>
        <v>2.1505376344086023E-2</v>
      </c>
      <c r="AL191" s="47">
        <f t="shared" si="125"/>
        <v>27</v>
      </c>
    </row>
    <row r="192" spans="1:38" x14ac:dyDescent="0.25">
      <c r="A192" s="722"/>
      <c r="B192" s="689"/>
      <c r="C192" s="665"/>
      <c r="D192" s="723"/>
      <c r="E192" s="192" t="s">
        <v>50</v>
      </c>
      <c r="F192" s="16">
        <v>0</v>
      </c>
      <c r="G192" s="16">
        <v>0</v>
      </c>
      <c r="H192" s="16">
        <v>0</v>
      </c>
      <c r="I192" s="16">
        <v>0</v>
      </c>
      <c r="J192" s="16">
        <v>0</v>
      </c>
      <c r="K192" s="16">
        <v>0</v>
      </c>
      <c r="L192" s="16">
        <v>0</v>
      </c>
      <c r="M192" s="319">
        <f t="shared" si="126"/>
        <v>0</v>
      </c>
      <c r="N192" s="312"/>
      <c r="O192" s="174"/>
      <c r="P192" s="174">
        <v>4</v>
      </c>
      <c r="Q192" s="174">
        <v>2</v>
      </c>
      <c r="R192" s="174"/>
      <c r="S192" s="174"/>
      <c r="T192" s="174">
        <v>1</v>
      </c>
      <c r="U192" s="174">
        <v>4</v>
      </c>
      <c r="V192" s="187">
        <f t="shared" si="127"/>
        <v>11</v>
      </c>
      <c r="W192" s="13"/>
      <c r="X192" s="146">
        <f t="shared" si="128"/>
        <v>0</v>
      </c>
      <c r="Y192" s="147">
        <f t="shared" si="183"/>
        <v>0</v>
      </c>
      <c r="Z192" s="47">
        <f t="shared" si="129"/>
        <v>4</v>
      </c>
      <c r="AA192" s="159">
        <f t="shared" si="184"/>
        <v>1.4184397163120567E-2</v>
      </c>
      <c r="AB192" s="146">
        <f t="shared" si="120"/>
        <v>2</v>
      </c>
      <c r="AC192" s="159">
        <f t="shared" si="185"/>
        <v>1.2422360248447204E-2</v>
      </c>
      <c r="AD192" s="47">
        <f t="shared" si="121"/>
        <v>0</v>
      </c>
      <c r="AE192" s="159">
        <f t="shared" si="186"/>
        <v>0</v>
      </c>
      <c r="AF192" s="146">
        <f t="shared" si="122"/>
        <v>0</v>
      </c>
      <c r="AG192" s="159">
        <f t="shared" si="187"/>
        <v>0</v>
      </c>
      <c r="AH192" s="47">
        <f t="shared" si="123"/>
        <v>1</v>
      </c>
      <c r="AI192" s="159">
        <f t="shared" si="188"/>
        <v>5.9523809523809521E-3</v>
      </c>
      <c r="AJ192" s="150">
        <f t="shared" si="124"/>
        <v>4</v>
      </c>
      <c r="AK192" s="159">
        <f t="shared" si="189"/>
        <v>2.1505376344086023E-2</v>
      </c>
      <c r="AL192" s="47">
        <f t="shared" si="125"/>
        <v>11</v>
      </c>
    </row>
    <row r="193" spans="1:38" x14ac:dyDescent="0.25">
      <c r="A193" s="722"/>
      <c r="B193" s="689"/>
      <c r="C193" s="665"/>
      <c r="D193" s="723"/>
      <c r="E193" s="192" t="s">
        <v>35</v>
      </c>
      <c r="F193" s="16">
        <v>26</v>
      </c>
      <c r="G193" s="16">
        <v>3</v>
      </c>
      <c r="H193" s="16">
        <v>4</v>
      </c>
      <c r="I193" s="16">
        <v>19</v>
      </c>
      <c r="J193" s="16">
        <v>6</v>
      </c>
      <c r="K193" s="16">
        <v>8</v>
      </c>
      <c r="L193" s="16">
        <v>3</v>
      </c>
      <c r="M193" s="319">
        <f t="shared" si="126"/>
        <v>69</v>
      </c>
      <c r="N193" s="312"/>
      <c r="O193" s="174">
        <v>64</v>
      </c>
      <c r="P193" s="174">
        <v>45</v>
      </c>
      <c r="Q193" s="174">
        <v>51</v>
      </c>
      <c r="R193" s="174">
        <v>38</v>
      </c>
      <c r="S193" s="174">
        <v>41</v>
      </c>
      <c r="T193" s="174">
        <v>59</v>
      </c>
      <c r="U193" s="174">
        <v>46</v>
      </c>
      <c r="V193" s="187">
        <f t="shared" si="127"/>
        <v>344</v>
      </c>
      <c r="W193" s="13"/>
      <c r="X193" s="146">
        <f t="shared" si="128"/>
        <v>90</v>
      </c>
      <c r="Y193" s="147">
        <f>X193/$X$179</f>
        <v>0.33457249070631973</v>
      </c>
      <c r="Z193" s="47">
        <f t="shared" si="129"/>
        <v>48</v>
      </c>
      <c r="AA193" s="159">
        <f t="shared" si="184"/>
        <v>0.1702127659574468</v>
      </c>
      <c r="AB193" s="146">
        <f t="shared" si="120"/>
        <v>55</v>
      </c>
      <c r="AC193" s="159">
        <f t="shared" si="185"/>
        <v>0.34161490683229812</v>
      </c>
      <c r="AD193" s="47">
        <f t="shared" si="121"/>
        <v>57</v>
      </c>
      <c r="AE193" s="159">
        <f t="shared" si="186"/>
        <v>0.37748344370860926</v>
      </c>
      <c r="AF193" s="146">
        <f t="shared" si="122"/>
        <v>47</v>
      </c>
      <c r="AG193" s="159">
        <f t="shared" si="187"/>
        <v>0.35606060606060608</v>
      </c>
      <c r="AH193" s="47">
        <f t="shared" si="123"/>
        <v>67</v>
      </c>
      <c r="AI193" s="159">
        <f t="shared" si="188"/>
        <v>0.39880952380952384</v>
      </c>
      <c r="AJ193" s="150">
        <f t="shared" si="124"/>
        <v>49</v>
      </c>
      <c r="AK193" s="159">
        <f t="shared" si="189"/>
        <v>0.26344086021505375</v>
      </c>
      <c r="AL193" s="47">
        <f t="shared" si="125"/>
        <v>413</v>
      </c>
    </row>
    <row r="194" spans="1:38" x14ac:dyDescent="0.25">
      <c r="A194" s="722"/>
      <c r="B194" s="689"/>
      <c r="C194" s="665"/>
      <c r="D194" s="723"/>
      <c r="E194" s="192" t="s">
        <v>37</v>
      </c>
      <c r="F194" s="16">
        <v>6</v>
      </c>
      <c r="G194" s="16">
        <v>3</v>
      </c>
      <c r="H194" s="16">
        <v>1</v>
      </c>
      <c r="I194" s="16">
        <v>0</v>
      </c>
      <c r="J194" s="16">
        <v>1</v>
      </c>
      <c r="K194" s="16">
        <v>1</v>
      </c>
      <c r="L194" s="16">
        <v>0</v>
      </c>
      <c r="M194" s="319">
        <f t="shared" si="126"/>
        <v>12</v>
      </c>
      <c r="N194" s="312"/>
      <c r="O194" s="174">
        <v>36</v>
      </c>
      <c r="P194" s="174">
        <v>53</v>
      </c>
      <c r="Q194" s="174">
        <v>22</v>
      </c>
      <c r="R194" s="174">
        <v>10</v>
      </c>
      <c r="S194" s="174">
        <v>18</v>
      </c>
      <c r="T194" s="174">
        <v>25</v>
      </c>
      <c r="U194" s="174">
        <v>22</v>
      </c>
      <c r="V194" s="187">
        <f t="shared" si="127"/>
        <v>186</v>
      </c>
      <c r="W194" s="13"/>
      <c r="X194" s="146">
        <f t="shared" si="128"/>
        <v>42</v>
      </c>
      <c r="Y194" s="147">
        <f t="shared" si="183"/>
        <v>0.15613382899628253</v>
      </c>
      <c r="Z194" s="47">
        <f t="shared" si="129"/>
        <v>56</v>
      </c>
      <c r="AA194" s="159">
        <f t="shared" si="184"/>
        <v>0.19858156028368795</v>
      </c>
      <c r="AB194" s="146">
        <f t="shared" si="120"/>
        <v>23</v>
      </c>
      <c r="AC194" s="159">
        <f t="shared" si="185"/>
        <v>0.14285714285714285</v>
      </c>
      <c r="AD194" s="47">
        <f t="shared" si="121"/>
        <v>10</v>
      </c>
      <c r="AE194" s="159">
        <f t="shared" si="186"/>
        <v>6.6225165562913912E-2</v>
      </c>
      <c r="AF194" s="146">
        <f t="shared" si="122"/>
        <v>19</v>
      </c>
      <c r="AG194" s="159">
        <f t="shared" si="187"/>
        <v>0.14393939393939395</v>
      </c>
      <c r="AH194" s="47">
        <f t="shared" si="123"/>
        <v>26</v>
      </c>
      <c r="AI194" s="159">
        <f t="shared" si="188"/>
        <v>0.15476190476190477</v>
      </c>
      <c r="AJ194" s="150">
        <f t="shared" si="124"/>
        <v>22</v>
      </c>
      <c r="AK194" s="159">
        <f t="shared" si="189"/>
        <v>0.11827956989247312</v>
      </c>
      <c r="AL194" s="47">
        <f t="shared" si="125"/>
        <v>198</v>
      </c>
    </row>
    <row r="195" spans="1:38" x14ac:dyDescent="0.25">
      <c r="A195" s="722"/>
      <c r="B195" s="689"/>
      <c r="C195" s="665"/>
      <c r="D195" s="723"/>
      <c r="E195" s="192" t="s">
        <v>36</v>
      </c>
      <c r="F195" s="16">
        <v>18</v>
      </c>
      <c r="G195" s="16">
        <v>5</v>
      </c>
      <c r="H195" s="16">
        <v>3</v>
      </c>
      <c r="I195" s="16">
        <v>16</v>
      </c>
      <c r="J195" s="16">
        <v>3</v>
      </c>
      <c r="K195" s="16">
        <v>3</v>
      </c>
      <c r="L195" s="16">
        <v>3</v>
      </c>
      <c r="M195" s="319">
        <f t="shared" si="126"/>
        <v>51</v>
      </c>
      <c r="N195" s="312"/>
      <c r="O195" s="174">
        <v>116</v>
      </c>
      <c r="P195" s="174">
        <v>155</v>
      </c>
      <c r="Q195" s="174">
        <v>73</v>
      </c>
      <c r="R195" s="174">
        <v>68</v>
      </c>
      <c r="S195" s="174">
        <v>62</v>
      </c>
      <c r="T195" s="174">
        <v>71</v>
      </c>
      <c r="U195" s="174">
        <v>104</v>
      </c>
      <c r="V195" s="187">
        <f t="shared" si="127"/>
        <v>649</v>
      </c>
      <c r="W195" s="13"/>
      <c r="X195" s="146">
        <f t="shared" si="128"/>
        <v>134</v>
      </c>
      <c r="Y195" s="147">
        <f t="shared" si="183"/>
        <v>0.49814126394052044</v>
      </c>
      <c r="Z195" s="47">
        <f t="shared" si="129"/>
        <v>160</v>
      </c>
      <c r="AA195" s="159">
        <f t="shared" si="184"/>
        <v>0.56737588652482274</v>
      </c>
      <c r="AB195" s="146">
        <f t="shared" ref="AB195:AB258" si="190">+H195+Q195</f>
        <v>76</v>
      </c>
      <c r="AC195" s="159">
        <f t="shared" si="185"/>
        <v>0.47204968944099379</v>
      </c>
      <c r="AD195" s="47">
        <f t="shared" ref="AD195:AD258" si="191">+I195+R195</f>
        <v>84</v>
      </c>
      <c r="AE195" s="159">
        <f t="shared" si="186"/>
        <v>0.55629139072847678</v>
      </c>
      <c r="AF195" s="146">
        <f t="shared" ref="AF195:AF258" si="192">+J195+S195</f>
        <v>65</v>
      </c>
      <c r="AG195" s="159">
        <f t="shared" si="187"/>
        <v>0.49242424242424243</v>
      </c>
      <c r="AH195" s="47">
        <f t="shared" ref="AH195:AH258" si="193">+K195+T195</f>
        <v>74</v>
      </c>
      <c r="AI195" s="159">
        <f t="shared" si="188"/>
        <v>0.44047619047619047</v>
      </c>
      <c r="AJ195" s="150">
        <f t="shared" ref="AJ195:AJ258" si="194">+L195+U195</f>
        <v>107</v>
      </c>
      <c r="AK195" s="159">
        <f t="shared" si="189"/>
        <v>0.57526881720430112</v>
      </c>
      <c r="AL195" s="47">
        <f t="shared" ref="AL195:AL258" si="195">SUM(X195,Z195,AB195,AD195,AF195,AH195,AM195,AJ195)</f>
        <v>700</v>
      </c>
    </row>
    <row r="196" spans="1:38" x14ac:dyDescent="0.25">
      <c r="A196" s="722"/>
      <c r="B196" s="689"/>
      <c r="C196" s="665"/>
      <c r="D196" s="723" t="s">
        <v>158</v>
      </c>
      <c r="E196" s="192" t="s">
        <v>38</v>
      </c>
      <c r="F196" s="16">
        <v>1</v>
      </c>
      <c r="G196" s="16">
        <v>0</v>
      </c>
      <c r="H196" s="16">
        <v>0</v>
      </c>
      <c r="I196" s="16">
        <v>0</v>
      </c>
      <c r="J196" s="16">
        <v>0</v>
      </c>
      <c r="K196" s="16">
        <v>0</v>
      </c>
      <c r="L196" s="16">
        <v>0</v>
      </c>
      <c r="M196" s="319">
        <f t="shared" ref="M196:M259" si="196">+SUM(F196:L196)</f>
        <v>1</v>
      </c>
      <c r="N196" s="312"/>
      <c r="O196" s="174">
        <v>15</v>
      </c>
      <c r="P196" s="174">
        <v>24</v>
      </c>
      <c r="Q196" s="174">
        <v>9</v>
      </c>
      <c r="R196" s="174">
        <v>2</v>
      </c>
      <c r="S196" s="174">
        <v>8</v>
      </c>
      <c r="T196" s="174">
        <v>5</v>
      </c>
      <c r="U196" s="174">
        <v>7</v>
      </c>
      <c r="V196" s="187">
        <f t="shared" ref="V196:V259" si="197">+SUM(O196:U196)</f>
        <v>70</v>
      </c>
      <c r="W196" s="13"/>
      <c r="X196" s="146">
        <f t="shared" ref="X196:X259" si="198">+F196+O196</f>
        <v>16</v>
      </c>
      <c r="Y196" s="147">
        <f t="shared" si="183"/>
        <v>5.9479553903345722E-2</v>
      </c>
      <c r="Z196" s="47">
        <f t="shared" ref="Z196:Z259" si="199">+G196+P196</f>
        <v>24</v>
      </c>
      <c r="AA196" s="159">
        <f t="shared" si="184"/>
        <v>8.5106382978723402E-2</v>
      </c>
      <c r="AB196" s="146">
        <f t="shared" si="190"/>
        <v>9</v>
      </c>
      <c r="AC196" s="159">
        <f t="shared" si="185"/>
        <v>5.5900621118012424E-2</v>
      </c>
      <c r="AD196" s="47">
        <f t="shared" si="191"/>
        <v>2</v>
      </c>
      <c r="AE196" s="159">
        <f t="shared" si="186"/>
        <v>1.3245033112582781E-2</v>
      </c>
      <c r="AF196" s="146">
        <f t="shared" si="192"/>
        <v>8</v>
      </c>
      <c r="AG196" s="159">
        <f t="shared" si="187"/>
        <v>6.0606060606060608E-2</v>
      </c>
      <c r="AH196" s="47">
        <f t="shared" si="193"/>
        <v>5</v>
      </c>
      <c r="AI196" s="159">
        <f t="shared" si="188"/>
        <v>2.976190476190476E-2</v>
      </c>
      <c r="AJ196" s="150">
        <f t="shared" si="194"/>
        <v>7</v>
      </c>
      <c r="AK196" s="159">
        <f t="shared" si="189"/>
        <v>3.7634408602150539E-2</v>
      </c>
      <c r="AL196" s="47">
        <f t="shared" si="195"/>
        <v>71</v>
      </c>
    </row>
    <row r="197" spans="1:38" x14ac:dyDescent="0.25">
      <c r="A197" s="722"/>
      <c r="B197" s="689"/>
      <c r="C197" s="665"/>
      <c r="D197" s="723"/>
      <c r="E197" s="192" t="s">
        <v>50</v>
      </c>
      <c r="F197" s="16">
        <v>0</v>
      </c>
      <c r="G197" s="16">
        <v>0</v>
      </c>
      <c r="H197" s="16">
        <v>0</v>
      </c>
      <c r="I197" s="16">
        <v>0</v>
      </c>
      <c r="J197" s="16">
        <v>0</v>
      </c>
      <c r="K197" s="16">
        <v>0</v>
      </c>
      <c r="L197" s="16">
        <v>0</v>
      </c>
      <c r="M197" s="319">
        <f t="shared" si="196"/>
        <v>0</v>
      </c>
      <c r="N197" s="312"/>
      <c r="O197" s="174">
        <v>1</v>
      </c>
      <c r="P197" s="174">
        <v>11</v>
      </c>
      <c r="Q197" s="174">
        <v>3</v>
      </c>
      <c r="R197" s="174">
        <v>1</v>
      </c>
      <c r="S197" s="174">
        <v>1</v>
      </c>
      <c r="T197" s="174">
        <v>2</v>
      </c>
      <c r="U197" s="174">
        <v>5</v>
      </c>
      <c r="V197" s="187">
        <f t="shared" si="197"/>
        <v>24</v>
      </c>
      <c r="W197" s="13"/>
      <c r="X197" s="146">
        <f t="shared" si="198"/>
        <v>1</v>
      </c>
      <c r="Y197" s="147">
        <f t="shared" si="183"/>
        <v>3.7174721189591076E-3</v>
      </c>
      <c r="Z197" s="47">
        <f t="shared" si="199"/>
        <v>11</v>
      </c>
      <c r="AA197" s="159">
        <f t="shared" si="184"/>
        <v>3.9007092198581561E-2</v>
      </c>
      <c r="AB197" s="146">
        <f t="shared" si="190"/>
        <v>3</v>
      </c>
      <c r="AC197" s="159">
        <f t="shared" si="185"/>
        <v>1.8633540372670808E-2</v>
      </c>
      <c r="AD197" s="47">
        <f t="shared" si="191"/>
        <v>1</v>
      </c>
      <c r="AE197" s="159">
        <f t="shared" si="186"/>
        <v>6.6225165562913907E-3</v>
      </c>
      <c r="AF197" s="146">
        <f t="shared" si="192"/>
        <v>1</v>
      </c>
      <c r="AG197" s="159">
        <f t="shared" si="187"/>
        <v>7.575757575757576E-3</v>
      </c>
      <c r="AH197" s="47">
        <f t="shared" si="193"/>
        <v>2</v>
      </c>
      <c r="AI197" s="159">
        <f t="shared" si="188"/>
        <v>1.1904761904761904E-2</v>
      </c>
      <c r="AJ197" s="150">
        <f t="shared" si="194"/>
        <v>5</v>
      </c>
      <c r="AK197" s="159">
        <f t="shared" si="189"/>
        <v>2.6881720430107527E-2</v>
      </c>
      <c r="AL197" s="47">
        <f t="shared" si="195"/>
        <v>24</v>
      </c>
    </row>
    <row r="198" spans="1:38" x14ac:dyDescent="0.25">
      <c r="A198" s="722"/>
      <c r="B198" s="689"/>
      <c r="C198" s="665"/>
      <c r="D198" s="723"/>
      <c r="E198" s="192" t="s">
        <v>35</v>
      </c>
      <c r="F198" s="16">
        <v>26</v>
      </c>
      <c r="G198" s="16">
        <v>4</v>
      </c>
      <c r="H198" s="16">
        <v>4</v>
      </c>
      <c r="I198" s="16">
        <v>18</v>
      </c>
      <c r="J198" s="16">
        <v>6</v>
      </c>
      <c r="K198" s="16">
        <v>8</v>
      </c>
      <c r="L198" s="16">
        <v>2</v>
      </c>
      <c r="M198" s="319">
        <f t="shared" si="196"/>
        <v>68</v>
      </c>
      <c r="N198" s="312"/>
      <c r="O198" s="174">
        <v>44</v>
      </c>
      <c r="P198" s="174">
        <v>40</v>
      </c>
      <c r="Q198" s="174">
        <v>41</v>
      </c>
      <c r="R198" s="174">
        <v>35</v>
      </c>
      <c r="S198" s="174">
        <v>41</v>
      </c>
      <c r="T198" s="174">
        <v>45</v>
      </c>
      <c r="U198" s="174">
        <v>33</v>
      </c>
      <c r="V198" s="187">
        <f t="shared" si="197"/>
        <v>279</v>
      </c>
      <c r="W198" s="13"/>
      <c r="X198" s="146">
        <f t="shared" si="198"/>
        <v>70</v>
      </c>
      <c r="Y198" s="147">
        <f t="shared" si="183"/>
        <v>0.26022304832713755</v>
      </c>
      <c r="Z198" s="47">
        <f t="shared" si="199"/>
        <v>44</v>
      </c>
      <c r="AA198" s="159">
        <f t="shared" si="184"/>
        <v>0.15602836879432624</v>
      </c>
      <c r="AB198" s="146">
        <f t="shared" si="190"/>
        <v>45</v>
      </c>
      <c r="AC198" s="159">
        <f t="shared" si="185"/>
        <v>0.27950310559006208</v>
      </c>
      <c r="AD198" s="47">
        <f t="shared" si="191"/>
        <v>53</v>
      </c>
      <c r="AE198" s="159">
        <f t="shared" si="186"/>
        <v>0.35099337748344372</v>
      </c>
      <c r="AF198" s="146">
        <f t="shared" si="192"/>
        <v>47</v>
      </c>
      <c r="AG198" s="159">
        <f t="shared" si="187"/>
        <v>0.35606060606060608</v>
      </c>
      <c r="AH198" s="47">
        <f t="shared" si="193"/>
        <v>53</v>
      </c>
      <c r="AI198" s="159">
        <f t="shared" si="188"/>
        <v>0.31547619047619047</v>
      </c>
      <c r="AJ198" s="150">
        <f t="shared" si="194"/>
        <v>35</v>
      </c>
      <c r="AK198" s="159">
        <f t="shared" si="189"/>
        <v>0.18817204301075269</v>
      </c>
      <c r="AL198" s="47">
        <f t="shared" si="195"/>
        <v>347</v>
      </c>
    </row>
    <row r="199" spans="1:38" x14ac:dyDescent="0.25">
      <c r="A199" s="722"/>
      <c r="B199" s="689"/>
      <c r="C199" s="665"/>
      <c r="D199" s="723"/>
      <c r="E199" s="192" t="s">
        <v>37</v>
      </c>
      <c r="F199" s="16">
        <v>4</v>
      </c>
      <c r="G199" s="16">
        <v>3</v>
      </c>
      <c r="H199" s="16">
        <v>1</v>
      </c>
      <c r="I199" s="16">
        <v>0</v>
      </c>
      <c r="J199" s="16">
        <v>1</v>
      </c>
      <c r="K199" s="16">
        <v>1</v>
      </c>
      <c r="L199" s="16">
        <v>0</v>
      </c>
      <c r="M199" s="319">
        <f t="shared" si="196"/>
        <v>10</v>
      </c>
      <c r="N199" s="312"/>
      <c r="O199" s="174">
        <v>48</v>
      </c>
      <c r="P199" s="174">
        <v>69</v>
      </c>
      <c r="Q199" s="174">
        <v>41</v>
      </c>
      <c r="R199" s="174">
        <v>19</v>
      </c>
      <c r="S199" s="174">
        <v>22</v>
      </c>
      <c r="T199" s="174">
        <v>36</v>
      </c>
      <c r="U199" s="174">
        <v>37</v>
      </c>
      <c r="V199" s="187">
        <f t="shared" si="197"/>
        <v>272</v>
      </c>
      <c r="W199" s="13"/>
      <c r="X199" s="146">
        <f t="shared" si="198"/>
        <v>52</v>
      </c>
      <c r="Y199" s="147">
        <f t="shared" si="183"/>
        <v>0.19330855018587362</v>
      </c>
      <c r="Z199" s="47">
        <f t="shared" si="199"/>
        <v>72</v>
      </c>
      <c r="AA199" s="159">
        <f t="shared" si="184"/>
        <v>0.25531914893617019</v>
      </c>
      <c r="AB199" s="146">
        <f t="shared" si="190"/>
        <v>42</v>
      </c>
      <c r="AC199" s="159">
        <f t="shared" si="185"/>
        <v>0.2608695652173913</v>
      </c>
      <c r="AD199" s="47">
        <f t="shared" si="191"/>
        <v>19</v>
      </c>
      <c r="AE199" s="159">
        <f t="shared" si="186"/>
        <v>0.12582781456953643</v>
      </c>
      <c r="AF199" s="146">
        <f t="shared" si="192"/>
        <v>23</v>
      </c>
      <c r="AG199" s="159">
        <f t="shared" si="187"/>
        <v>0.17424242424242425</v>
      </c>
      <c r="AH199" s="47">
        <f t="shared" si="193"/>
        <v>37</v>
      </c>
      <c r="AI199" s="159">
        <f t="shared" si="188"/>
        <v>0.22023809523809523</v>
      </c>
      <c r="AJ199" s="150">
        <f t="shared" si="194"/>
        <v>37</v>
      </c>
      <c r="AK199" s="159">
        <f t="shared" si="189"/>
        <v>0.19892473118279569</v>
      </c>
      <c r="AL199" s="47">
        <f t="shared" si="195"/>
        <v>282</v>
      </c>
    </row>
    <row r="200" spans="1:38" x14ac:dyDescent="0.25">
      <c r="A200" s="722"/>
      <c r="B200" s="689"/>
      <c r="C200" s="665"/>
      <c r="D200" s="723"/>
      <c r="E200" s="192" t="s">
        <v>36</v>
      </c>
      <c r="F200" s="16">
        <v>19</v>
      </c>
      <c r="G200" s="16">
        <v>4</v>
      </c>
      <c r="H200" s="16">
        <v>3</v>
      </c>
      <c r="I200" s="16">
        <v>17</v>
      </c>
      <c r="J200" s="16">
        <v>3</v>
      </c>
      <c r="K200" s="16">
        <v>3</v>
      </c>
      <c r="L200" s="16">
        <v>4</v>
      </c>
      <c r="M200" s="319">
        <f t="shared" si="196"/>
        <v>53</v>
      </c>
      <c r="N200" s="312"/>
      <c r="O200" s="174">
        <v>111</v>
      </c>
      <c r="P200" s="174">
        <v>127</v>
      </c>
      <c r="Q200" s="174">
        <v>59</v>
      </c>
      <c r="R200" s="174">
        <v>59</v>
      </c>
      <c r="S200" s="174">
        <v>50</v>
      </c>
      <c r="T200" s="174">
        <v>68</v>
      </c>
      <c r="U200" s="174">
        <v>98</v>
      </c>
      <c r="V200" s="187">
        <f t="shared" si="197"/>
        <v>572</v>
      </c>
      <c r="W200" s="13"/>
      <c r="X200" s="146">
        <f t="shared" si="198"/>
        <v>130</v>
      </c>
      <c r="Y200" s="147">
        <f t="shared" si="183"/>
        <v>0.48327137546468402</v>
      </c>
      <c r="Z200" s="47">
        <f t="shared" si="199"/>
        <v>131</v>
      </c>
      <c r="AA200" s="159">
        <f t="shared" si="184"/>
        <v>0.46453900709219859</v>
      </c>
      <c r="AB200" s="146">
        <f t="shared" si="190"/>
        <v>62</v>
      </c>
      <c r="AC200" s="159">
        <f t="shared" si="185"/>
        <v>0.38509316770186336</v>
      </c>
      <c r="AD200" s="47">
        <f t="shared" si="191"/>
        <v>76</v>
      </c>
      <c r="AE200" s="159">
        <f t="shared" si="186"/>
        <v>0.50331125827814571</v>
      </c>
      <c r="AF200" s="146">
        <f t="shared" si="192"/>
        <v>53</v>
      </c>
      <c r="AG200" s="159">
        <f t="shared" si="187"/>
        <v>0.40151515151515149</v>
      </c>
      <c r="AH200" s="47">
        <f t="shared" si="193"/>
        <v>71</v>
      </c>
      <c r="AI200" s="159">
        <f t="shared" si="188"/>
        <v>0.42261904761904762</v>
      </c>
      <c r="AJ200" s="150">
        <f t="shared" si="194"/>
        <v>102</v>
      </c>
      <c r="AK200" s="159">
        <f t="shared" si="189"/>
        <v>0.54838709677419351</v>
      </c>
      <c r="AL200" s="47">
        <f t="shared" si="195"/>
        <v>625</v>
      </c>
    </row>
    <row r="201" spans="1:38" x14ac:dyDescent="0.25">
      <c r="A201" s="722"/>
      <c r="B201" s="689"/>
      <c r="C201" s="665"/>
      <c r="D201" s="723" t="s">
        <v>159</v>
      </c>
      <c r="E201" s="192" t="s">
        <v>38</v>
      </c>
      <c r="F201" s="16">
        <v>0</v>
      </c>
      <c r="G201" s="16">
        <v>0</v>
      </c>
      <c r="H201" s="16">
        <v>1</v>
      </c>
      <c r="I201" s="16">
        <v>1</v>
      </c>
      <c r="J201" s="16">
        <v>0</v>
      </c>
      <c r="K201" s="16">
        <v>0</v>
      </c>
      <c r="L201" s="16">
        <v>0</v>
      </c>
      <c r="M201" s="319">
        <f t="shared" si="196"/>
        <v>2</v>
      </c>
      <c r="N201" s="312"/>
      <c r="O201" s="174">
        <v>12</v>
      </c>
      <c r="P201" s="174">
        <v>15</v>
      </c>
      <c r="Q201" s="174">
        <v>5</v>
      </c>
      <c r="R201" s="174">
        <v>4</v>
      </c>
      <c r="S201" s="174">
        <v>5</v>
      </c>
      <c r="T201" s="174">
        <v>6</v>
      </c>
      <c r="U201" s="174">
        <v>13</v>
      </c>
      <c r="V201" s="187">
        <f t="shared" si="197"/>
        <v>60</v>
      </c>
      <c r="W201" s="13"/>
      <c r="X201" s="146">
        <f t="shared" si="198"/>
        <v>12</v>
      </c>
      <c r="Y201" s="147">
        <f t="shared" si="183"/>
        <v>4.4609665427509292E-2</v>
      </c>
      <c r="Z201" s="47">
        <f t="shared" si="199"/>
        <v>15</v>
      </c>
      <c r="AA201" s="159">
        <f t="shared" si="184"/>
        <v>5.3191489361702128E-2</v>
      </c>
      <c r="AB201" s="146">
        <f t="shared" si="190"/>
        <v>6</v>
      </c>
      <c r="AC201" s="159">
        <f t="shared" si="185"/>
        <v>3.7267080745341616E-2</v>
      </c>
      <c r="AD201" s="47">
        <f t="shared" si="191"/>
        <v>5</v>
      </c>
      <c r="AE201" s="159">
        <f t="shared" si="186"/>
        <v>3.3112582781456956E-2</v>
      </c>
      <c r="AF201" s="146">
        <f t="shared" si="192"/>
        <v>5</v>
      </c>
      <c r="AG201" s="159">
        <f t="shared" si="187"/>
        <v>3.787878787878788E-2</v>
      </c>
      <c r="AH201" s="47">
        <f t="shared" si="193"/>
        <v>6</v>
      </c>
      <c r="AI201" s="159">
        <f t="shared" si="188"/>
        <v>3.5714285714285712E-2</v>
      </c>
      <c r="AJ201" s="150">
        <f t="shared" si="194"/>
        <v>13</v>
      </c>
      <c r="AK201" s="159">
        <f t="shared" si="189"/>
        <v>6.9892473118279563E-2</v>
      </c>
      <c r="AL201" s="47">
        <f t="shared" si="195"/>
        <v>62</v>
      </c>
    </row>
    <row r="202" spans="1:38" x14ac:dyDescent="0.25">
      <c r="A202" s="722"/>
      <c r="B202" s="689"/>
      <c r="C202" s="665"/>
      <c r="D202" s="723"/>
      <c r="E202" s="192" t="s">
        <v>50</v>
      </c>
      <c r="F202" s="16">
        <v>0</v>
      </c>
      <c r="G202" s="16">
        <v>0</v>
      </c>
      <c r="H202" s="16">
        <v>0</v>
      </c>
      <c r="I202" s="16">
        <v>0</v>
      </c>
      <c r="J202" s="16">
        <v>0</v>
      </c>
      <c r="K202" s="16">
        <v>0</v>
      </c>
      <c r="L202" s="16">
        <v>0</v>
      </c>
      <c r="M202" s="319">
        <f t="shared" si="196"/>
        <v>0</v>
      </c>
      <c r="N202" s="312"/>
      <c r="O202" s="174">
        <v>4</v>
      </c>
      <c r="P202" s="174">
        <v>7</v>
      </c>
      <c r="Q202" s="174"/>
      <c r="R202" s="174">
        <v>1</v>
      </c>
      <c r="S202" s="174">
        <v>2</v>
      </c>
      <c r="T202" s="174">
        <v>2</v>
      </c>
      <c r="U202" s="174">
        <v>5</v>
      </c>
      <c r="V202" s="187">
        <f t="shared" si="197"/>
        <v>21</v>
      </c>
      <c r="W202" s="13"/>
      <c r="X202" s="146">
        <f t="shared" si="198"/>
        <v>4</v>
      </c>
      <c r="Y202" s="147">
        <f t="shared" si="183"/>
        <v>1.4869888475836431E-2</v>
      </c>
      <c r="Z202" s="47">
        <f t="shared" si="199"/>
        <v>7</v>
      </c>
      <c r="AA202" s="159">
        <f t="shared" si="184"/>
        <v>2.4822695035460994E-2</v>
      </c>
      <c r="AB202" s="146">
        <f t="shared" si="190"/>
        <v>0</v>
      </c>
      <c r="AC202" s="159">
        <f t="shared" si="185"/>
        <v>0</v>
      </c>
      <c r="AD202" s="47">
        <f t="shared" si="191"/>
        <v>1</v>
      </c>
      <c r="AE202" s="159">
        <f t="shared" si="186"/>
        <v>6.6225165562913907E-3</v>
      </c>
      <c r="AF202" s="146">
        <f t="shared" si="192"/>
        <v>2</v>
      </c>
      <c r="AG202" s="159">
        <f t="shared" si="187"/>
        <v>1.5151515151515152E-2</v>
      </c>
      <c r="AH202" s="47">
        <f t="shared" si="193"/>
        <v>2</v>
      </c>
      <c r="AI202" s="159">
        <f t="shared" si="188"/>
        <v>1.1904761904761904E-2</v>
      </c>
      <c r="AJ202" s="150">
        <f t="shared" si="194"/>
        <v>5</v>
      </c>
      <c r="AK202" s="159">
        <f t="shared" si="189"/>
        <v>2.6881720430107527E-2</v>
      </c>
      <c r="AL202" s="47">
        <f t="shared" si="195"/>
        <v>21</v>
      </c>
    </row>
    <row r="203" spans="1:38" x14ac:dyDescent="0.25">
      <c r="A203" s="722"/>
      <c r="B203" s="689"/>
      <c r="C203" s="665"/>
      <c r="D203" s="723"/>
      <c r="E203" s="192" t="s">
        <v>35</v>
      </c>
      <c r="F203" s="16">
        <v>19</v>
      </c>
      <c r="G203" s="16">
        <v>2</v>
      </c>
      <c r="H203" s="16">
        <v>3</v>
      </c>
      <c r="I203" s="16">
        <v>16</v>
      </c>
      <c r="J203" s="16">
        <v>5</v>
      </c>
      <c r="K203" s="16">
        <v>8</v>
      </c>
      <c r="L203" s="16">
        <v>3</v>
      </c>
      <c r="M203" s="319">
        <f t="shared" si="196"/>
        <v>56</v>
      </c>
      <c r="N203" s="312"/>
      <c r="O203" s="174">
        <v>40</v>
      </c>
      <c r="P203" s="174">
        <v>36</v>
      </c>
      <c r="Q203" s="174">
        <v>35</v>
      </c>
      <c r="R203" s="174">
        <v>31</v>
      </c>
      <c r="S203" s="174">
        <v>34</v>
      </c>
      <c r="T203" s="174">
        <v>45</v>
      </c>
      <c r="U203" s="174">
        <v>31</v>
      </c>
      <c r="V203" s="187">
        <f t="shared" si="197"/>
        <v>252</v>
      </c>
      <c r="W203" s="13"/>
      <c r="X203" s="146">
        <f t="shared" si="198"/>
        <v>59</v>
      </c>
      <c r="Y203" s="147">
        <f t="shared" si="183"/>
        <v>0.21933085501858737</v>
      </c>
      <c r="Z203" s="47">
        <f t="shared" si="199"/>
        <v>38</v>
      </c>
      <c r="AA203" s="159">
        <f t="shared" si="184"/>
        <v>0.13475177304964539</v>
      </c>
      <c r="AB203" s="146">
        <f t="shared" si="190"/>
        <v>38</v>
      </c>
      <c r="AC203" s="159">
        <f t="shared" si="185"/>
        <v>0.2360248447204969</v>
      </c>
      <c r="AD203" s="47">
        <f t="shared" si="191"/>
        <v>47</v>
      </c>
      <c r="AE203" s="159">
        <f t="shared" si="186"/>
        <v>0.31125827814569534</v>
      </c>
      <c r="AF203" s="146">
        <f t="shared" si="192"/>
        <v>39</v>
      </c>
      <c r="AG203" s="159">
        <f t="shared" si="187"/>
        <v>0.29545454545454547</v>
      </c>
      <c r="AH203" s="47">
        <f t="shared" si="193"/>
        <v>53</v>
      </c>
      <c r="AI203" s="159">
        <f t="shared" si="188"/>
        <v>0.31547619047619047</v>
      </c>
      <c r="AJ203" s="150">
        <f t="shared" si="194"/>
        <v>34</v>
      </c>
      <c r="AK203" s="159">
        <f t="shared" si="189"/>
        <v>0.18279569892473119</v>
      </c>
      <c r="AL203" s="47">
        <f t="shared" si="195"/>
        <v>308</v>
      </c>
    </row>
    <row r="204" spans="1:38" x14ac:dyDescent="0.25">
      <c r="A204" s="722"/>
      <c r="B204" s="689"/>
      <c r="C204" s="665"/>
      <c r="D204" s="723"/>
      <c r="E204" s="192" t="s">
        <v>37</v>
      </c>
      <c r="F204" s="16">
        <v>16</v>
      </c>
      <c r="G204" s="16">
        <v>6</v>
      </c>
      <c r="H204" s="16">
        <v>2</v>
      </c>
      <c r="I204" s="16">
        <v>2</v>
      </c>
      <c r="J204" s="16">
        <v>1</v>
      </c>
      <c r="K204" s="16">
        <v>2</v>
      </c>
      <c r="L204" s="16">
        <v>0</v>
      </c>
      <c r="M204" s="319">
        <f t="shared" si="196"/>
        <v>29</v>
      </c>
      <c r="N204" s="312"/>
      <c r="O204" s="174">
        <v>76</v>
      </c>
      <c r="P204" s="174">
        <v>106</v>
      </c>
      <c r="Q204" s="174">
        <v>50</v>
      </c>
      <c r="R204" s="174">
        <v>20</v>
      </c>
      <c r="S204" s="174">
        <v>28</v>
      </c>
      <c r="T204" s="174">
        <v>46</v>
      </c>
      <c r="U204" s="174">
        <v>52</v>
      </c>
      <c r="V204" s="187">
        <f t="shared" si="197"/>
        <v>378</v>
      </c>
      <c r="W204" s="13"/>
      <c r="X204" s="146">
        <f t="shared" si="198"/>
        <v>92</v>
      </c>
      <c r="Y204" s="147">
        <f t="shared" si="183"/>
        <v>0.34200743494423791</v>
      </c>
      <c r="Z204" s="47">
        <f t="shared" si="199"/>
        <v>112</v>
      </c>
      <c r="AA204" s="159">
        <f t="shared" si="184"/>
        <v>0.3971631205673759</v>
      </c>
      <c r="AB204" s="146">
        <f t="shared" si="190"/>
        <v>52</v>
      </c>
      <c r="AC204" s="159">
        <f t="shared" si="185"/>
        <v>0.32298136645962733</v>
      </c>
      <c r="AD204" s="47">
        <f t="shared" si="191"/>
        <v>22</v>
      </c>
      <c r="AE204" s="159">
        <f t="shared" si="186"/>
        <v>0.14569536423841059</v>
      </c>
      <c r="AF204" s="146">
        <f t="shared" si="192"/>
        <v>29</v>
      </c>
      <c r="AG204" s="159">
        <f t="shared" si="187"/>
        <v>0.2196969696969697</v>
      </c>
      <c r="AH204" s="47">
        <f t="shared" si="193"/>
        <v>48</v>
      </c>
      <c r="AI204" s="159">
        <f t="shared" si="188"/>
        <v>0.2857142857142857</v>
      </c>
      <c r="AJ204" s="150">
        <f t="shared" si="194"/>
        <v>52</v>
      </c>
      <c r="AK204" s="159">
        <f t="shared" si="189"/>
        <v>0.27956989247311825</v>
      </c>
      <c r="AL204" s="47">
        <f t="shared" si="195"/>
        <v>407</v>
      </c>
    </row>
    <row r="205" spans="1:38" x14ac:dyDescent="0.25">
      <c r="A205" s="722"/>
      <c r="B205" s="689"/>
      <c r="C205" s="665"/>
      <c r="D205" s="723"/>
      <c r="E205" s="192" t="s">
        <v>36</v>
      </c>
      <c r="F205" s="16">
        <v>15</v>
      </c>
      <c r="G205" s="16">
        <v>3</v>
      </c>
      <c r="H205" s="16">
        <v>2</v>
      </c>
      <c r="I205" s="16">
        <v>16</v>
      </c>
      <c r="J205" s="16">
        <v>4</v>
      </c>
      <c r="K205" s="16">
        <v>2</v>
      </c>
      <c r="L205" s="16">
        <v>3</v>
      </c>
      <c r="M205" s="319">
        <f t="shared" si="196"/>
        <v>45</v>
      </c>
      <c r="N205" s="312"/>
      <c r="O205" s="174">
        <v>87</v>
      </c>
      <c r="P205" s="174">
        <v>107</v>
      </c>
      <c r="Q205" s="174">
        <v>63</v>
      </c>
      <c r="R205" s="174">
        <v>60</v>
      </c>
      <c r="S205" s="174">
        <v>53</v>
      </c>
      <c r="T205" s="174">
        <v>57</v>
      </c>
      <c r="U205" s="174">
        <v>79</v>
      </c>
      <c r="V205" s="187">
        <f t="shared" si="197"/>
        <v>506</v>
      </c>
      <c r="W205" s="13"/>
      <c r="X205" s="146">
        <f t="shared" si="198"/>
        <v>102</v>
      </c>
      <c r="Y205" s="147">
        <f t="shared" si="183"/>
        <v>0.379182156133829</v>
      </c>
      <c r="Z205" s="47">
        <f t="shared" si="199"/>
        <v>110</v>
      </c>
      <c r="AA205" s="159">
        <f t="shared" si="184"/>
        <v>0.39007092198581561</v>
      </c>
      <c r="AB205" s="146">
        <f t="shared" si="190"/>
        <v>65</v>
      </c>
      <c r="AC205" s="159">
        <f t="shared" si="185"/>
        <v>0.40372670807453415</v>
      </c>
      <c r="AD205" s="47">
        <f t="shared" si="191"/>
        <v>76</v>
      </c>
      <c r="AE205" s="159">
        <f t="shared" si="186"/>
        <v>0.50331125827814571</v>
      </c>
      <c r="AF205" s="146">
        <f t="shared" si="192"/>
        <v>57</v>
      </c>
      <c r="AG205" s="159">
        <f t="shared" si="187"/>
        <v>0.43181818181818182</v>
      </c>
      <c r="AH205" s="47">
        <f t="shared" si="193"/>
        <v>59</v>
      </c>
      <c r="AI205" s="159">
        <f t="shared" si="188"/>
        <v>0.35119047619047616</v>
      </c>
      <c r="AJ205" s="150">
        <f t="shared" si="194"/>
        <v>82</v>
      </c>
      <c r="AK205" s="159">
        <f t="shared" si="189"/>
        <v>0.44086021505376344</v>
      </c>
      <c r="AL205" s="47">
        <f t="shared" si="195"/>
        <v>551</v>
      </c>
    </row>
    <row r="206" spans="1:38" x14ac:dyDescent="0.25">
      <c r="A206" s="722"/>
      <c r="B206" s="689"/>
      <c r="C206" s="665"/>
      <c r="D206" s="723" t="s">
        <v>160</v>
      </c>
      <c r="E206" s="192" t="s">
        <v>38</v>
      </c>
      <c r="F206" s="16">
        <v>0</v>
      </c>
      <c r="G206" s="16">
        <v>0</v>
      </c>
      <c r="H206" s="16">
        <v>0</v>
      </c>
      <c r="I206" s="16">
        <v>0</v>
      </c>
      <c r="J206" s="16">
        <v>0</v>
      </c>
      <c r="K206" s="16">
        <v>0</v>
      </c>
      <c r="L206" s="16">
        <v>0</v>
      </c>
      <c r="M206" s="319">
        <f t="shared" si="196"/>
        <v>0</v>
      </c>
      <c r="N206" s="312"/>
      <c r="O206" s="174">
        <v>4</v>
      </c>
      <c r="P206" s="174">
        <v>24</v>
      </c>
      <c r="Q206" s="174">
        <v>7</v>
      </c>
      <c r="R206" s="174">
        <v>2</v>
      </c>
      <c r="S206" s="174">
        <v>4</v>
      </c>
      <c r="T206" s="174">
        <v>3</v>
      </c>
      <c r="U206" s="174">
        <v>10</v>
      </c>
      <c r="V206" s="187">
        <f t="shared" si="197"/>
        <v>54</v>
      </c>
      <c r="W206" s="13"/>
      <c r="X206" s="146">
        <f t="shared" si="198"/>
        <v>4</v>
      </c>
      <c r="Y206" s="147">
        <f t="shared" si="183"/>
        <v>1.4869888475836431E-2</v>
      </c>
      <c r="Z206" s="47">
        <f t="shared" si="199"/>
        <v>24</v>
      </c>
      <c r="AA206" s="159">
        <f t="shared" si="184"/>
        <v>8.5106382978723402E-2</v>
      </c>
      <c r="AB206" s="146">
        <f t="shared" si="190"/>
        <v>7</v>
      </c>
      <c r="AC206" s="159">
        <f t="shared" si="185"/>
        <v>4.3478260869565216E-2</v>
      </c>
      <c r="AD206" s="47">
        <f t="shared" si="191"/>
        <v>2</v>
      </c>
      <c r="AE206" s="159">
        <f t="shared" si="186"/>
        <v>1.3245033112582781E-2</v>
      </c>
      <c r="AF206" s="146">
        <f t="shared" si="192"/>
        <v>4</v>
      </c>
      <c r="AG206" s="159">
        <f t="shared" si="187"/>
        <v>3.0303030303030304E-2</v>
      </c>
      <c r="AH206" s="47">
        <f t="shared" si="193"/>
        <v>3</v>
      </c>
      <c r="AI206" s="159">
        <f t="shared" si="188"/>
        <v>1.7857142857142856E-2</v>
      </c>
      <c r="AJ206" s="150">
        <f t="shared" si="194"/>
        <v>10</v>
      </c>
      <c r="AK206" s="159">
        <f t="shared" si="189"/>
        <v>5.3763440860215055E-2</v>
      </c>
      <c r="AL206" s="47">
        <f t="shared" si="195"/>
        <v>54</v>
      </c>
    </row>
    <row r="207" spans="1:38" x14ac:dyDescent="0.25">
      <c r="A207" s="722"/>
      <c r="B207" s="689"/>
      <c r="C207" s="665"/>
      <c r="D207" s="723"/>
      <c r="E207" s="192" t="s">
        <v>50</v>
      </c>
      <c r="F207" s="16">
        <v>0</v>
      </c>
      <c r="G207" s="16">
        <v>0</v>
      </c>
      <c r="H207" s="16">
        <v>0</v>
      </c>
      <c r="I207" s="16">
        <v>0</v>
      </c>
      <c r="J207" s="16">
        <v>0</v>
      </c>
      <c r="K207" s="16">
        <v>0</v>
      </c>
      <c r="L207" s="16">
        <v>0</v>
      </c>
      <c r="M207" s="319">
        <f t="shared" si="196"/>
        <v>0</v>
      </c>
      <c r="N207" s="312"/>
      <c r="O207" s="174">
        <v>2</v>
      </c>
      <c r="P207" s="174">
        <v>6</v>
      </c>
      <c r="Q207" s="174">
        <v>2</v>
      </c>
      <c r="R207" s="174"/>
      <c r="S207" s="174">
        <v>1</v>
      </c>
      <c r="T207" s="174">
        <v>1</v>
      </c>
      <c r="U207" s="174">
        <v>5</v>
      </c>
      <c r="V207" s="187">
        <f t="shared" si="197"/>
        <v>17</v>
      </c>
      <c r="W207" s="13"/>
      <c r="X207" s="146">
        <f t="shared" si="198"/>
        <v>2</v>
      </c>
      <c r="Y207" s="147">
        <f t="shared" si="183"/>
        <v>7.4349442379182153E-3</v>
      </c>
      <c r="Z207" s="47">
        <f t="shared" si="199"/>
        <v>6</v>
      </c>
      <c r="AA207" s="159">
        <f t="shared" si="184"/>
        <v>2.1276595744680851E-2</v>
      </c>
      <c r="AB207" s="146">
        <f t="shared" si="190"/>
        <v>2</v>
      </c>
      <c r="AC207" s="159">
        <f t="shared" si="185"/>
        <v>1.2422360248447204E-2</v>
      </c>
      <c r="AD207" s="47">
        <f t="shared" si="191"/>
        <v>0</v>
      </c>
      <c r="AE207" s="159">
        <f t="shared" si="186"/>
        <v>0</v>
      </c>
      <c r="AF207" s="146">
        <f t="shared" si="192"/>
        <v>1</v>
      </c>
      <c r="AG207" s="159">
        <f t="shared" si="187"/>
        <v>7.575757575757576E-3</v>
      </c>
      <c r="AH207" s="47">
        <f t="shared" si="193"/>
        <v>1</v>
      </c>
      <c r="AI207" s="159">
        <f t="shared" si="188"/>
        <v>5.9523809523809521E-3</v>
      </c>
      <c r="AJ207" s="150">
        <f t="shared" si="194"/>
        <v>5</v>
      </c>
      <c r="AK207" s="159">
        <f t="shared" si="189"/>
        <v>2.6881720430107527E-2</v>
      </c>
      <c r="AL207" s="47">
        <f t="shared" si="195"/>
        <v>17</v>
      </c>
    </row>
    <row r="208" spans="1:38" x14ac:dyDescent="0.25">
      <c r="A208" s="722"/>
      <c r="B208" s="689"/>
      <c r="C208" s="665"/>
      <c r="D208" s="723"/>
      <c r="E208" s="192" t="s">
        <v>35</v>
      </c>
      <c r="F208" s="16">
        <v>25</v>
      </c>
      <c r="G208" s="16">
        <v>1</v>
      </c>
      <c r="H208" s="16">
        <v>4</v>
      </c>
      <c r="I208" s="16">
        <v>18</v>
      </c>
      <c r="J208" s="16">
        <v>6</v>
      </c>
      <c r="K208" s="16">
        <v>8</v>
      </c>
      <c r="L208" s="16">
        <v>2</v>
      </c>
      <c r="M208" s="319">
        <f t="shared" si="196"/>
        <v>64</v>
      </c>
      <c r="N208" s="312"/>
      <c r="O208" s="174">
        <v>53</v>
      </c>
      <c r="P208" s="174">
        <v>39</v>
      </c>
      <c r="Q208" s="174">
        <v>41</v>
      </c>
      <c r="R208" s="174">
        <v>32</v>
      </c>
      <c r="S208" s="174">
        <v>36</v>
      </c>
      <c r="T208" s="174">
        <v>48</v>
      </c>
      <c r="U208" s="174">
        <v>33</v>
      </c>
      <c r="V208" s="187">
        <f t="shared" si="197"/>
        <v>282</v>
      </c>
      <c r="W208" s="13"/>
      <c r="X208" s="146">
        <f t="shared" si="198"/>
        <v>78</v>
      </c>
      <c r="Y208" s="147">
        <f t="shared" si="183"/>
        <v>0.2899628252788104</v>
      </c>
      <c r="Z208" s="47">
        <f t="shared" si="199"/>
        <v>40</v>
      </c>
      <c r="AA208" s="159">
        <f t="shared" si="184"/>
        <v>0.14184397163120568</v>
      </c>
      <c r="AB208" s="146">
        <f t="shared" si="190"/>
        <v>45</v>
      </c>
      <c r="AC208" s="159">
        <f t="shared" si="185"/>
        <v>0.27950310559006208</v>
      </c>
      <c r="AD208" s="47">
        <f t="shared" si="191"/>
        <v>50</v>
      </c>
      <c r="AE208" s="159">
        <f t="shared" si="186"/>
        <v>0.33112582781456956</v>
      </c>
      <c r="AF208" s="146">
        <f t="shared" si="192"/>
        <v>42</v>
      </c>
      <c r="AG208" s="159">
        <f t="shared" si="187"/>
        <v>0.31818181818181818</v>
      </c>
      <c r="AH208" s="47">
        <f t="shared" si="193"/>
        <v>56</v>
      </c>
      <c r="AI208" s="159">
        <f t="shared" si="188"/>
        <v>0.33333333333333331</v>
      </c>
      <c r="AJ208" s="150">
        <f t="shared" si="194"/>
        <v>35</v>
      </c>
      <c r="AK208" s="159">
        <f t="shared" si="189"/>
        <v>0.18817204301075269</v>
      </c>
      <c r="AL208" s="47">
        <f t="shared" si="195"/>
        <v>346</v>
      </c>
    </row>
    <row r="209" spans="1:38" x14ac:dyDescent="0.25">
      <c r="A209" s="722"/>
      <c r="B209" s="689"/>
      <c r="C209" s="665"/>
      <c r="D209" s="723"/>
      <c r="E209" s="192" t="s">
        <v>37</v>
      </c>
      <c r="F209" s="16">
        <v>6</v>
      </c>
      <c r="G209" s="16">
        <v>5</v>
      </c>
      <c r="H209" s="16">
        <v>1</v>
      </c>
      <c r="I209" s="16">
        <v>2</v>
      </c>
      <c r="J209" s="16">
        <v>1</v>
      </c>
      <c r="K209" s="16">
        <v>2</v>
      </c>
      <c r="L209" s="16">
        <v>0</v>
      </c>
      <c r="M209" s="319">
        <f t="shared" si="196"/>
        <v>17</v>
      </c>
      <c r="N209" s="312"/>
      <c r="O209" s="174">
        <v>44</v>
      </c>
      <c r="P209" s="174">
        <v>79</v>
      </c>
      <c r="Q209" s="174">
        <v>39</v>
      </c>
      <c r="R209" s="174">
        <v>18</v>
      </c>
      <c r="S209" s="174">
        <v>29</v>
      </c>
      <c r="T209" s="174">
        <v>31</v>
      </c>
      <c r="U209" s="174">
        <v>40</v>
      </c>
      <c r="V209" s="187">
        <f t="shared" si="197"/>
        <v>280</v>
      </c>
      <c r="W209" s="13"/>
      <c r="X209" s="146">
        <f t="shared" si="198"/>
        <v>50</v>
      </c>
      <c r="Y209" s="147">
        <f t="shared" si="183"/>
        <v>0.18587360594795538</v>
      </c>
      <c r="Z209" s="47">
        <f t="shared" si="199"/>
        <v>84</v>
      </c>
      <c r="AA209" s="159">
        <f t="shared" si="184"/>
        <v>0.2978723404255319</v>
      </c>
      <c r="AB209" s="146">
        <f t="shared" si="190"/>
        <v>40</v>
      </c>
      <c r="AC209" s="159">
        <f t="shared" si="185"/>
        <v>0.2484472049689441</v>
      </c>
      <c r="AD209" s="47">
        <f t="shared" si="191"/>
        <v>20</v>
      </c>
      <c r="AE209" s="159">
        <f t="shared" si="186"/>
        <v>0.13245033112582782</v>
      </c>
      <c r="AF209" s="146">
        <f t="shared" si="192"/>
        <v>30</v>
      </c>
      <c r="AG209" s="159">
        <f t="shared" si="187"/>
        <v>0.22727272727272727</v>
      </c>
      <c r="AH209" s="47">
        <f t="shared" si="193"/>
        <v>33</v>
      </c>
      <c r="AI209" s="159">
        <f t="shared" si="188"/>
        <v>0.19642857142857142</v>
      </c>
      <c r="AJ209" s="150">
        <f t="shared" si="194"/>
        <v>40</v>
      </c>
      <c r="AK209" s="159">
        <f t="shared" si="189"/>
        <v>0.21505376344086022</v>
      </c>
      <c r="AL209" s="47">
        <f t="shared" si="195"/>
        <v>297</v>
      </c>
    </row>
    <row r="210" spans="1:38" x14ac:dyDescent="0.25">
      <c r="A210" s="722"/>
      <c r="B210" s="689"/>
      <c r="C210" s="665"/>
      <c r="D210" s="723"/>
      <c r="E210" s="192" t="s">
        <v>36</v>
      </c>
      <c r="F210" s="16">
        <v>19</v>
      </c>
      <c r="G210" s="16">
        <v>5</v>
      </c>
      <c r="H210" s="16">
        <v>3</v>
      </c>
      <c r="I210" s="16">
        <v>15</v>
      </c>
      <c r="J210" s="16">
        <v>3</v>
      </c>
      <c r="K210" s="16">
        <v>2</v>
      </c>
      <c r="L210" s="16">
        <v>4</v>
      </c>
      <c r="M210" s="319">
        <f t="shared" si="196"/>
        <v>51</v>
      </c>
      <c r="N210" s="312"/>
      <c r="O210" s="174">
        <v>116</v>
      </c>
      <c r="P210" s="174">
        <v>123</v>
      </c>
      <c r="Q210" s="174">
        <v>64</v>
      </c>
      <c r="R210" s="174">
        <v>64</v>
      </c>
      <c r="S210" s="174">
        <v>52</v>
      </c>
      <c r="T210" s="174">
        <v>73</v>
      </c>
      <c r="U210" s="174">
        <v>92</v>
      </c>
      <c r="V210" s="187">
        <f t="shared" si="197"/>
        <v>584</v>
      </c>
      <c r="W210" s="13"/>
      <c r="X210" s="146">
        <f t="shared" si="198"/>
        <v>135</v>
      </c>
      <c r="Y210" s="147">
        <f t="shared" si="183"/>
        <v>0.5018587360594795</v>
      </c>
      <c r="Z210" s="47">
        <f t="shared" si="199"/>
        <v>128</v>
      </c>
      <c r="AA210" s="159">
        <f t="shared" si="184"/>
        <v>0.45390070921985815</v>
      </c>
      <c r="AB210" s="146">
        <f t="shared" si="190"/>
        <v>67</v>
      </c>
      <c r="AC210" s="159">
        <f t="shared" si="185"/>
        <v>0.41614906832298137</v>
      </c>
      <c r="AD210" s="47">
        <f t="shared" si="191"/>
        <v>79</v>
      </c>
      <c r="AE210" s="159">
        <f t="shared" si="186"/>
        <v>0.52317880794701987</v>
      </c>
      <c r="AF210" s="146">
        <f t="shared" si="192"/>
        <v>55</v>
      </c>
      <c r="AG210" s="159">
        <f t="shared" si="187"/>
        <v>0.41666666666666669</v>
      </c>
      <c r="AH210" s="47">
        <f t="shared" si="193"/>
        <v>75</v>
      </c>
      <c r="AI210" s="159">
        <f t="shared" si="188"/>
        <v>0.44642857142857145</v>
      </c>
      <c r="AJ210" s="150">
        <f t="shared" si="194"/>
        <v>96</v>
      </c>
      <c r="AK210" s="159">
        <f t="shared" si="189"/>
        <v>0.5161290322580645</v>
      </c>
      <c r="AL210" s="47">
        <f t="shared" si="195"/>
        <v>635</v>
      </c>
    </row>
    <row r="211" spans="1:38" x14ac:dyDescent="0.25">
      <c r="A211" s="722"/>
      <c r="B211" s="689"/>
      <c r="C211" s="665"/>
      <c r="D211" s="723" t="s">
        <v>161</v>
      </c>
      <c r="E211" s="192" t="s">
        <v>38</v>
      </c>
      <c r="F211" s="16">
        <v>1</v>
      </c>
      <c r="G211" s="16">
        <v>0</v>
      </c>
      <c r="H211" s="16">
        <v>0</v>
      </c>
      <c r="I211" s="16">
        <v>0</v>
      </c>
      <c r="J211" s="16">
        <v>0</v>
      </c>
      <c r="K211" s="16">
        <v>0</v>
      </c>
      <c r="L211" s="16">
        <v>0</v>
      </c>
      <c r="M211" s="319">
        <f t="shared" si="196"/>
        <v>1</v>
      </c>
      <c r="N211" s="312"/>
      <c r="O211" s="174">
        <v>11</v>
      </c>
      <c r="P211" s="174">
        <v>21</v>
      </c>
      <c r="Q211" s="174">
        <v>9</v>
      </c>
      <c r="R211" s="174">
        <v>1</v>
      </c>
      <c r="S211" s="174">
        <v>3</v>
      </c>
      <c r="T211" s="174">
        <v>6</v>
      </c>
      <c r="U211" s="174">
        <v>6</v>
      </c>
      <c r="V211" s="187">
        <f t="shared" si="197"/>
        <v>57</v>
      </c>
      <c r="W211" s="13"/>
      <c r="X211" s="146">
        <f t="shared" si="198"/>
        <v>12</v>
      </c>
      <c r="Y211" s="147">
        <f t="shared" si="183"/>
        <v>4.4609665427509292E-2</v>
      </c>
      <c r="Z211" s="47">
        <f t="shared" si="199"/>
        <v>21</v>
      </c>
      <c r="AA211" s="159">
        <f t="shared" si="184"/>
        <v>7.4468085106382975E-2</v>
      </c>
      <c r="AB211" s="146">
        <f t="shared" si="190"/>
        <v>9</v>
      </c>
      <c r="AC211" s="159">
        <f t="shared" si="185"/>
        <v>5.5900621118012424E-2</v>
      </c>
      <c r="AD211" s="47">
        <f t="shared" si="191"/>
        <v>1</v>
      </c>
      <c r="AE211" s="159">
        <f t="shared" si="186"/>
        <v>6.6225165562913907E-3</v>
      </c>
      <c r="AF211" s="146">
        <f t="shared" si="192"/>
        <v>3</v>
      </c>
      <c r="AG211" s="159">
        <f t="shared" si="187"/>
        <v>2.2727272727272728E-2</v>
      </c>
      <c r="AH211" s="47">
        <f t="shared" si="193"/>
        <v>6</v>
      </c>
      <c r="AI211" s="159">
        <f t="shared" si="188"/>
        <v>3.5714285714285712E-2</v>
      </c>
      <c r="AJ211" s="150">
        <f t="shared" si="194"/>
        <v>6</v>
      </c>
      <c r="AK211" s="159">
        <f t="shared" si="189"/>
        <v>3.2258064516129031E-2</v>
      </c>
      <c r="AL211" s="47">
        <f t="shared" si="195"/>
        <v>58</v>
      </c>
    </row>
    <row r="212" spans="1:38" x14ac:dyDescent="0.25">
      <c r="A212" s="722"/>
      <c r="B212" s="689"/>
      <c r="C212" s="665"/>
      <c r="D212" s="723"/>
      <c r="E212" s="192" t="s">
        <v>50</v>
      </c>
      <c r="F212" s="16">
        <v>0</v>
      </c>
      <c r="G212" s="16">
        <v>0</v>
      </c>
      <c r="H212" s="16">
        <v>0</v>
      </c>
      <c r="I212" s="16">
        <v>0</v>
      </c>
      <c r="J212" s="16">
        <v>0</v>
      </c>
      <c r="K212" s="16">
        <v>0</v>
      </c>
      <c r="L212" s="16">
        <v>0</v>
      </c>
      <c r="M212" s="319">
        <f t="shared" si="196"/>
        <v>0</v>
      </c>
      <c r="N212" s="312"/>
      <c r="O212" s="174">
        <v>1</v>
      </c>
      <c r="P212" s="174">
        <v>9</v>
      </c>
      <c r="Q212" s="174">
        <v>4</v>
      </c>
      <c r="R212" s="174">
        <v>1</v>
      </c>
      <c r="S212" s="174">
        <v>2</v>
      </c>
      <c r="T212" s="174">
        <v>1</v>
      </c>
      <c r="U212" s="174">
        <v>7</v>
      </c>
      <c r="V212" s="187">
        <f t="shared" si="197"/>
        <v>25</v>
      </c>
      <c r="W212" s="13"/>
      <c r="X212" s="146">
        <f t="shared" si="198"/>
        <v>1</v>
      </c>
      <c r="Y212" s="147">
        <f t="shared" si="183"/>
        <v>3.7174721189591076E-3</v>
      </c>
      <c r="Z212" s="47">
        <f t="shared" si="199"/>
        <v>9</v>
      </c>
      <c r="AA212" s="159">
        <f t="shared" si="184"/>
        <v>3.1914893617021274E-2</v>
      </c>
      <c r="AB212" s="146">
        <f t="shared" si="190"/>
        <v>4</v>
      </c>
      <c r="AC212" s="159">
        <f t="shared" si="185"/>
        <v>2.4844720496894408E-2</v>
      </c>
      <c r="AD212" s="47">
        <f t="shared" si="191"/>
        <v>1</v>
      </c>
      <c r="AE212" s="159">
        <f t="shared" si="186"/>
        <v>6.6225165562913907E-3</v>
      </c>
      <c r="AF212" s="146">
        <f t="shared" si="192"/>
        <v>2</v>
      </c>
      <c r="AG212" s="159">
        <f t="shared" si="187"/>
        <v>1.5151515151515152E-2</v>
      </c>
      <c r="AH212" s="47">
        <f t="shared" si="193"/>
        <v>1</v>
      </c>
      <c r="AI212" s="159">
        <f t="shared" si="188"/>
        <v>5.9523809523809521E-3</v>
      </c>
      <c r="AJ212" s="150">
        <f t="shared" si="194"/>
        <v>7</v>
      </c>
      <c r="AK212" s="159">
        <f t="shared" si="189"/>
        <v>3.7634408602150539E-2</v>
      </c>
      <c r="AL212" s="47">
        <f t="shared" si="195"/>
        <v>25</v>
      </c>
    </row>
    <row r="213" spans="1:38" x14ac:dyDescent="0.25">
      <c r="A213" s="722"/>
      <c r="B213" s="689"/>
      <c r="C213" s="665"/>
      <c r="D213" s="723"/>
      <c r="E213" s="192" t="s">
        <v>35</v>
      </c>
      <c r="F213" s="16">
        <v>22</v>
      </c>
      <c r="G213" s="16">
        <v>1</v>
      </c>
      <c r="H213" s="16">
        <v>3</v>
      </c>
      <c r="I213" s="16">
        <v>17</v>
      </c>
      <c r="J213" s="16">
        <v>6</v>
      </c>
      <c r="K213" s="16">
        <v>8</v>
      </c>
      <c r="L213" s="16">
        <v>2</v>
      </c>
      <c r="M213" s="319">
        <f t="shared" si="196"/>
        <v>59</v>
      </c>
      <c r="N213" s="312"/>
      <c r="O213" s="174">
        <v>49</v>
      </c>
      <c r="P213" s="174">
        <v>38</v>
      </c>
      <c r="Q213" s="174">
        <v>40</v>
      </c>
      <c r="R213" s="174">
        <v>28</v>
      </c>
      <c r="S213" s="174">
        <v>31</v>
      </c>
      <c r="T213" s="174">
        <v>44</v>
      </c>
      <c r="U213" s="174">
        <v>33</v>
      </c>
      <c r="V213" s="187">
        <f t="shared" si="197"/>
        <v>263</v>
      </c>
      <c r="W213" s="13"/>
      <c r="X213" s="146">
        <f t="shared" si="198"/>
        <v>71</v>
      </c>
      <c r="Y213" s="147">
        <f t="shared" si="183"/>
        <v>0.26394052044609667</v>
      </c>
      <c r="Z213" s="47">
        <f t="shared" si="199"/>
        <v>39</v>
      </c>
      <c r="AA213" s="159">
        <f t="shared" si="184"/>
        <v>0.13829787234042554</v>
      </c>
      <c r="AB213" s="146">
        <f t="shared" si="190"/>
        <v>43</v>
      </c>
      <c r="AC213" s="159">
        <f t="shared" si="185"/>
        <v>0.26708074534161491</v>
      </c>
      <c r="AD213" s="47">
        <f t="shared" si="191"/>
        <v>45</v>
      </c>
      <c r="AE213" s="159">
        <f t="shared" si="186"/>
        <v>0.29801324503311261</v>
      </c>
      <c r="AF213" s="146">
        <f t="shared" si="192"/>
        <v>37</v>
      </c>
      <c r="AG213" s="159">
        <f t="shared" si="187"/>
        <v>0.28030303030303028</v>
      </c>
      <c r="AH213" s="47">
        <f t="shared" si="193"/>
        <v>52</v>
      </c>
      <c r="AI213" s="159">
        <f t="shared" si="188"/>
        <v>0.30952380952380953</v>
      </c>
      <c r="AJ213" s="150">
        <f t="shared" si="194"/>
        <v>35</v>
      </c>
      <c r="AK213" s="159">
        <f t="shared" si="189"/>
        <v>0.18817204301075269</v>
      </c>
      <c r="AL213" s="47">
        <f t="shared" si="195"/>
        <v>322</v>
      </c>
    </row>
    <row r="214" spans="1:38" x14ac:dyDescent="0.25">
      <c r="A214" s="722"/>
      <c r="B214" s="689"/>
      <c r="C214" s="665"/>
      <c r="D214" s="723"/>
      <c r="E214" s="192" t="s">
        <v>37</v>
      </c>
      <c r="F214" s="16">
        <v>4</v>
      </c>
      <c r="G214" s="16">
        <v>4</v>
      </c>
      <c r="H214" s="16">
        <v>2</v>
      </c>
      <c r="I214" s="16">
        <v>3</v>
      </c>
      <c r="J214" s="16">
        <v>1</v>
      </c>
      <c r="K214" s="16">
        <v>2</v>
      </c>
      <c r="L214" s="16">
        <v>0</v>
      </c>
      <c r="M214" s="319">
        <f t="shared" si="196"/>
        <v>16</v>
      </c>
      <c r="N214" s="312"/>
      <c r="O214" s="174">
        <v>49</v>
      </c>
      <c r="P214" s="174">
        <v>89</v>
      </c>
      <c r="Q214" s="174">
        <v>39</v>
      </c>
      <c r="R214" s="174">
        <v>23</v>
      </c>
      <c r="S214" s="174">
        <v>27</v>
      </c>
      <c r="T214" s="174">
        <v>38</v>
      </c>
      <c r="U214" s="174">
        <v>43</v>
      </c>
      <c r="V214" s="187">
        <f t="shared" si="197"/>
        <v>308</v>
      </c>
      <c r="W214" s="13"/>
      <c r="X214" s="146">
        <f t="shared" si="198"/>
        <v>53</v>
      </c>
      <c r="Y214" s="147">
        <f t="shared" si="183"/>
        <v>0.19702602230483271</v>
      </c>
      <c r="Z214" s="47">
        <f t="shared" si="199"/>
        <v>93</v>
      </c>
      <c r="AA214" s="159">
        <f t="shared" si="184"/>
        <v>0.32978723404255317</v>
      </c>
      <c r="AB214" s="146">
        <f t="shared" si="190"/>
        <v>41</v>
      </c>
      <c r="AC214" s="159">
        <f t="shared" si="185"/>
        <v>0.25465838509316768</v>
      </c>
      <c r="AD214" s="47">
        <f t="shared" si="191"/>
        <v>26</v>
      </c>
      <c r="AE214" s="159">
        <f>AD214/$AD$179</f>
        <v>0.17218543046357615</v>
      </c>
      <c r="AF214" s="146">
        <f t="shared" si="192"/>
        <v>28</v>
      </c>
      <c r="AG214" s="159">
        <f t="shared" si="187"/>
        <v>0.21212121212121213</v>
      </c>
      <c r="AH214" s="47">
        <f t="shared" si="193"/>
        <v>40</v>
      </c>
      <c r="AI214" s="159">
        <f t="shared" si="188"/>
        <v>0.23809523809523808</v>
      </c>
      <c r="AJ214" s="150">
        <f t="shared" si="194"/>
        <v>43</v>
      </c>
      <c r="AK214" s="159">
        <f t="shared" si="189"/>
        <v>0.23118279569892472</v>
      </c>
      <c r="AL214" s="47">
        <f t="shared" si="195"/>
        <v>324</v>
      </c>
    </row>
    <row r="215" spans="1:38" ht="15.75" thickBot="1" x14ac:dyDescent="0.3">
      <c r="A215" s="722"/>
      <c r="B215" s="689"/>
      <c r="C215" s="665"/>
      <c r="D215" s="732"/>
      <c r="E215" s="271" t="s">
        <v>36</v>
      </c>
      <c r="F215" s="320">
        <v>23</v>
      </c>
      <c r="G215" s="320">
        <v>6</v>
      </c>
      <c r="H215" s="320">
        <v>3</v>
      </c>
      <c r="I215" s="320">
        <v>15</v>
      </c>
      <c r="J215" s="320">
        <v>3</v>
      </c>
      <c r="K215" s="320">
        <v>2</v>
      </c>
      <c r="L215" s="320">
        <v>4</v>
      </c>
      <c r="M215" s="321">
        <f t="shared" si="196"/>
        <v>56</v>
      </c>
      <c r="N215" s="312"/>
      <c r="O215" s="174">
        <v>109</v>
      </c>
      <c r="P215" s="174">
        <v>114</v>
      </c>
      <c r="Q215" s="174">
        <v>61</v>
      </c>
      <c r="R215" s="174">
        <v>63</v>
      </c>
      <c r="S215" s="174">
        <v>59</v>
      </c>
      <c r="T215" s="174">
        <v>67</v>
      </c>
      <c r="U215" s="174">
        <v>91</v>
      </c>
      <c r="V215" s="187">
        <f t="shared" si="197"/>
        <v>564</v>
      </c>
      <c r="W215" s="13"/>
      <c r="X215" s="302">
        <f t="shared" si="198"/>
        <v>132</v>
      </c>
      <c r="Y215" s="148">
        <f t="shared" si="183"/>
        <v>0.49070631970260226</v>
      </c>
      <c r="Z215" s="303">
        <f t="shared" si="199"/>
        <v>120</v>
      </c>
      <c r="AA215" s="159">
        <f t="shared" si="184"/>
        <v>0.42553191489361702</v>
      </c>
      <c r="AB215" s="302">
        <f t="shared" si="190"/>
        <v>64</v>
      </c>
      <c r="AC215" s="159">
        <f t="shared" si="185"/>
        <v>0.39751552795031053</v>
      </c>
      <c r="AD215" s="303">
        <f t="shared" si="191"/>
        <v>78</v>
      </c>
      <c r="AE215" s="159">
        <f t="shared" si="186"/>
        <v>0.51655629139072845</v>
      </c>
      <c r="AF215" s="302">
        <f t="shared" si="192"/>
        <v>62</v>
      </c>
      <c r="AG215" s="159">
        <f t="shared" si="187"/>
        <v>0.46969696969696972</v>
      </c>
      <c r="AH215" s="303">
        <f t="shared" si="193"/>
        <v>69</v>
      </c>
      <c r="AI215" s="159">
        <f t="shared" si="188"/>
        <v>0.4107142857142857</v>
      </c>
      <c r="AJ215" s="304">
        <f t="shared" si="194"/>
        <v>95</v>
      </c>
      <c r="AK215" s="159">
        <f t="shared" si="189"/>
        <v>0.510752688172043</v>
      </c>
      <c r="AL215" s="47">
        <f t="shared" si="195"/>
        <v>620</v>
      </c>
    </row>
    <row r="216" spans="1:38" x14ac:dyDescent="0.25">
      <c r="A216" s="722"/>
      <c r="B216" s="689" t="s">
        <v>206</v>
      </c>
      <c r="C216" s="626" t="s">
        <v>195</v>
      </c>
      <c r="D216" s="738" t="s">
        <v>162</v>
      </c>
      <c r="E216" s="248" t="s">
        <v>38</v>
      </c>
      <c r="F216" s="317">
        <v>7</v>
      </c>
      <c r="G216" s="317">
        <v>2</v>
      </c>
      <c r="H216" s="317">
        <v>4</v>
      </c>
      <c r="I216" s="317">
        <v>3</v>
      </c>
      <c r="J216" s="317">
        <v>1</v>
      </c>
      <c r="K216" s="317">
        <v>0</v>
      </c>
      <c r="L216" s="317">
        <v>0</v>
      </c>
      <c r="M216" s="4">
        <f t="shared" si="196"/>
        <v>17</v>
      </c>
      <c r="N216" s="197"/>
      <c r="O216" s="174">
        <v>41</v>
      </c>
      <c r="P216" s="174">
        <v>110</v>
      </c>
      <c r="Q216" s="174">
        <v>32</v>
      </c>
      <c r="R216" s="174">
        <v>12</v>
      </c>
      <c r="S216" s="174">
        <v>23</v>
      </c>
      <c r="T216" s="174">
        <v>29</v>
      </c>
      <c r="U216" s="174">
        <v>24</v>
      </c>
      <c r="V216" s="187">
        <f t="shared" si="197"/>
        <v>271</v>
      </c>
      <c r="W216" s="13"/>
      <c r="X216" s="299">
        <f t="shared" si="198"/>
        <v>48</v>
      </c>
      <c r="Y216" s="158">
        <f t="shared" ref="Y216" si="200">X216/$AQ$3</f>
        <v>9.5617529880478086E-2</v>
      </c>
      <c r="Z216" s="300">
        <f t="shared" si="199"/>
        <v>112</v>
      </c>
      <c r="AA216" s="159">
        <f t="shared" ref="AA216:AA259" si="201">Z216/$AQ$4</f>
        <v>0.1702127659574468</v>
      </c>
      <c r="AB216" s="299">
        <f t="shared" si="190"/>
        <v>36</v>
      </c>
      <c r="AC216" s="158">
        <f t="shared" ref="AC216:AC259" si="202">AB216/$AQ$5</f>
        <v>8.7591240875912413E-2</v>
      </c>
      <c r="AD216" s="300">
        <f t="shared" si="191"/>
        <v>15</v>
      </c>
      <c r="AE216" s="159">
        <f t="shared" ref="AE216:AE263" si="203">AD216/$AQ$6</f>
        <v>4.573170731707317E-2</v>
      </c>
      <c r="AF216" s="299">
        <f t="shared" si="192"/>
        <v>24</v>
      </c>
      <c r="AG216" s="158">
        <f t="shared" ref="AG216:AG259" si="204">AF216/$AQ$7</f>
        <v>9.5238095238095233E-2</v>
      </c>
      <c r="AH216" s="300">
        <f t="shared" si="193"/>
        <v>29</v>
      </c>
      <c r="AI216" s="159">
        <f t="shared" ref="AI216:AI259" si="205">AH216/$AQ$8</f>
        <v>6.7915690866510545E-2</v>
      </c>
      <c r="AJ216" s="301">
        <f t="shared" si="194"/>
        <v>24</v>
      </c>
      <c r="AK216" s="160">
        <f t="shared" ref="AK216:AK259" si="206">AJ216/$AQ$9</f>
        <v>7.4999999999999997E-2</v>
      </c>
      <c r="AL216" s="47">
        <f t="shared" si="195"/>
        <v>288</v>
      </c>
    </row>
    <row r="217" spans="1:38" x14ac:dyDescent="0.25">
      <c r="A217" s="722"/>
      <c r="B217" s="689"/>
      <c r="C217" s="626"/>
      <c r="D217" s="640"/>
      <c r="E217" s="15" t="s">
        <v>50</v>
      </c>
      <c r="F217" s="16">
        <v>2</v>
      </c>
      <c r="G217" s="16">
        <v>0</v>
      </c>
      <c r="H217" s="16">
        <v>0</v>
      </c>
      <c r="I217" s="16">
        <v>0</v>
      </c>
      <c r="J217" s="16">
        <v>2</v>
      </c>
      <c r="K217" s="16">
        <v>0</v>
      </c>
      <c r="L217" s="16">
        <v>0</v>
      </c>
      <c r="M217" s="187">
        <f t="shared" si="196"/>
        <v>4</v>
      </c>
      <c r="N217" s="197"/>
      <c r="O217" s="174">
        <v>10</v>
      </c>
      <c r="P217" s="174">
        <v>70</v>
      </c>
      <c r="Q217" s="174">
        <v>15</v>
      </c>
      <c r="R217" s="174">
        <v>3</v>
      </c>
      <c r="S217" s="174">
        <v>6</v>
      </c>
      <c r="T217" s="174">
        <v>11</v>
      </c>
      <c r="U217" s="174">
        <v>5</v>
      </c>
      <c r="V217" s="187">
        <f t="shared" si="197"/>
        <v>120</v>
      </c>
      <c r="W217" s="13"/>
      <c r="X217" s="146">
        <f t="shared" si="198"/>
        <v>12</v>
      </c>
      <c r="Y217" s="147">
        <f t="shared" ref="Y217" si="207">X217/$AQ$3</f>
        <v>2.3904382470119521E-2</v>
      </c>
      <c r="Z217" s="47">
        <f t="shared" si="199"/>
        <v>70</v>
      </c>
      <c r="AA217" s="347">
        <f t="shared" si="201"/>
        <v>0.10638297872340426</v>
      </c>
      <c r="AB217" s="146">
        <f t="shared" si="190"/>
        <v>15</v>
      </c>
      <c r="AC217" s="147">
        <f t="shared" si="202"/>
        <v>3.6496350364963501E-2</v>
      </c>
      <c r="AD217" s="47">
        <f t="shared" si="191"/>
        <v>3</v>
      </c>
      <c r="AE217" s="149">
        <f t="shared" si="203"/>
        <v>9.1463414634146336E-3</v>
      </c>
      <c r="AF217" s="146">
        <f t="shared" si="192"/>
        <v>8</v>
      </c>
      <c r="AG217" s="147">
        <f t="shared" si="204"/>
        <v>3.1746031746031744E-2</v>
      </c>
      <c r="AH217" s="47">
        <f t="shared" si="193"/>
        <v>11</v>
      </c>
      <c r="AI217" s="149">
        <f t="shared" si="205"/>
        <v>2.576112412177986E-2</v>
      </c>
      <c r="AJ217" s="150">
        <f t="shared" si="194"/>
        <v>5</v>
      </c>
      <c r="AK217" s="151">
        <f t="shared" si="206"/>
        <v>1.5625E-2</v>
      </c>
      <c r="AL217" s="47">
        <f t="shared" si="195"/>
        <v>124</v>
      </c>
    </row>
    <row r="218" spans="1:38" x14ac:dyDescent="0.25">
      <c r="A218" s="722"/>
      <c r="B218" s="689"/>
      <c r="C218" s="626"/>
      <c r="D218" s="640"/>
      <c r="E218" s="15" t="s">
        <v>35</v>
      </c>
      <c r="F218" s="16">
        <v>39</v>
      </c>
      <c r="G218" s="16">
        <v>7</v>
      </c>
      <c r="H218" s="16">
        <v>4</v>
      </c>
      <c r="I218" s="16">
        <v>38</v>
      </c>
      <c r="J218" s="16">
        <v>15</v>
      </c>
      <c r="K218" s="16">
        <v>12</v>
      </c>
      <c r="L218" s="16">
        <v>7</v>
      </c>
      <c r="M218" s="187">
        <f t="shared" si="196"/>
        <v>122</v>
      </c>
      <c r="N218" s="197"/>
      <c r="O218" s="174">
        <v>68</v>
      </c>
      <c r="P218" s="174">
        <v>66</v>
      </c>
      <c r="Q218" s="174">
        <v>70</v>
      </c>
      <c r="R218" s="174">
        <v>54</v>
      </c>
      <c r="S218" s="174">
        <v>50</v>
      </c>
      <c r="T218" s="174">
        <v>91</v>
      </c>
      <c r="U218" s="174">
        <v>64</v>
      </c>
      <c r="V218" s="187">
        <f t="shared" si="197"/>
        <v>463</v>
      </c>
      <c r="W218" s="13"/>
      <c r="X218" s="146">
        <f t="shared" si="198"/>
        <v>107</v>
      </c>
      <c r="Y218" s="147">
        <f t="shared" ref="Y218" si="208">X218/$AQ$3</f>
        <v>0.21314741035856574</v>
      </c>
      <c r="Z218" s="47">
        <f t="shared" si="199"/>
        <v>73</v>
      </c>
      <c r="AA218" s="149">
        <f t="shared" si="201"/>
        <v>0.11094224924012158</v>
      </c>
      <c r="AB218" s="146">
        <f t="shared" si="190"/>
        <v>74</v>
      </c>
      <c r="AC218" s="147">
        <f t="shared" si="202"/>
        <v>0.18004866180048662</v>
      </c>
      <c r="AD218" s="47">
        <f t="shared" si="191"/>
        <v>92</v>
      </c>
      <c r="AE218" s="149">
        <f t="shared" si="203"/>
        <v>0.28048780487804881</v>
      </c>
      <c r="AF218" s="146">
        <f t="shared" si="192"/>
        <v>65</v>
      </c>
      <c r="AG218" s="147">
        <f t="shared" si="204"/>
        <v>0.25793650793650796</v>
      </c>
      <c r="AH218" s="47">
        <f t="shared" si="193"/>
        <v>103</v>
      </c>
      <c r="AI218" s="149">
        <f t="shared" si="205"/>
        <v>0.24121779859484777</v>
      </c>
      <c r="AJ218" s="150">
        <f t="shared" si="194"/>
        <v>71</v>
      </c>
      <c r="AK218" s="151">
        <f t="shared" si="206"/>
        <v>0.22187499999999999</v>
      </c>
      <c r="AL218" s="47">
        <f t="shared" si="195"/>
        <v>585</v>
      </c>
    </row>
    <row r="219" spans="1:38" x14ac:dyDescent="0.25">
      <c r="A219" s="722"/>
      <c r="B219" s="689"/>
      <c r="C219" s="626"/>
      <c r="D219" s="640"/>
      <c r="E219" s="15" t="s">
        <v>37</v>
      </c>
      <c r="F219" s="16">
        <v>39</v>
      </c>
      <c r="G219" s="16">
        <v>10</v>
      </c>
      <c r="H219" s="16">
        <v>10</v>
      </c>
      <c r="I219" s="16">
        <v>16</v>
      </c>
      <c r="J219" s="16">
        <v>10</v>
      </c>
      <c r="K219" s="16">
        <v>11</v>
      </c>
      <c r="L219" s="16">
        <v>2</v>
      </c>
      <c r="M219" s="187">
        <f t="shared" si="196"/>
        <v>98</v>
      </c>
      <c r="N219" s="197"/>
      <c r="O219" s="174">
        <v>100</v>
      </c>
      <c r="P219" s="174">
        <v>227</v>
      </c>
      <c r="Q219" s="174">
        <v>100</v>
      </c>
      <c r="R219" s="174">
        <v>54</v>
      </c>
      <c r="S219" s="174">
        <v>58</v>
      </c>
      <c r="T219" s="174">
        <v>131</v>
      </c>
      <c r="U219" s="174">
        <v>87</v>
      </c>
      <c r="V219" s="187">
        <f t="shared" si="197"/>
        <v>757</v>
      </c>
      <c r="W219" s="13"/>
      <c r="X219" s="146">
        <f t="shared" si="198"/>
        <v>139</v>
      </c>
      <c r="Y219" s="147">
        <f t="shared" ref="Y219" si="209">X219/$AQ$3</f>
        <v>0.27689243027888444</v>
      </c>
      <c r="Z219" s="47">
        <f t="shared" si="199"/>
        <v>237</v>
      </c>
      <c r="AA219" s="149">
        <f t="shared" si="201"/>
        <v>0.36018237082066867</v>
      </c>
      <c r="AB219" s="146">
        <f t="shared" si="190"/>
        <v>110</v>
      </c>
      <c r="AC219" s="147">
        <f t="shared" si="202"/>
        <v>0.26763990267639903</v>
      </c>
      <c r="AD219" s="47">
        <f t="shared" si="191"/>
        <v>70</v>
      </c>
      <c r="AE219" s="149">
        <f t="shared" si="203"/>
        <v>0.21341463414634146</v>
      </c>
      <c r="AF219" s="146">
        <f t="shared" si="192"/>
        <v>68</v>
      </c>
      <c r="AG219" s="147">
        <f t="shared" si="204"/>
        <v>0.26984126984126983</v>
      </c>
      <c r="AH219" s="47">
        <f t="shared" si="193"/>
        <v>142</v>
      </c>
      <c r="AI219" s="149">
        <f t="shared" si="205"/>
        <v>0.33255269320843089</v>
      </c>
      <c r="AJ219" s="150">
        <f t="shared" si="194"/>
        <v>89</v>
      </c>
      <c r="AK219" s="151">
        <f t="shared" si="206"/>
        <v>0.27812500000000001</v>
      </c>
      <c r="AL219" s="47">
        <f t="shared" si="195"/>
        <v>855</v>
      </c>
    </row>
    <row r="220" spans="1:38" x14ac:dyDescent="0.25">
      <c r="A220" s="722"/>
      <c r="B220" s="689"/>
      <c r="C220" s="626"/>
      <c r="D220" s="640"/>
      <c r="E220" s="15" t="s">
        <v>36</v>
      </c>
      <c r="F220" s="16">
        <v>50</v>
      </c>
      <c r="G220" s="16">
        <v>22</v>
      </c>
      <c r="H220" s="16">
        <v>13</v>
      </c>
      <c r="I220" s="16">
        <v>45</v>
      </c>
      <c r="J220" s="16">
        <v>16</v>
      </c>
      <c r="K220" s="16">
        <v>15</v>
      </c>
      <c r="L220" s="16">
        <v>9</v>
      </c>
      <c r="M220" s="187">
        <f t="shared" si="196"/>
        <v>170</v>
      </c>
      <c r="N220" s="197"/>
      <c r="O220" s="174">
        <v>146</v>
      </c>
      <c r="P220" s="174">
        <v>144</v>
      </c>
      <c r="Q220" s="174">
        <v>163</v>
      </c>
      <c r="R220" s="174">
        <v>103</v>
      </c>
      <c r="S220" s="174">
        <v>71</v>
      </c>
      <c r="T220" s="174">
        <v>127</v>
      </c>
      <c r="U220" s="174">
        <v>122</v>
      </c>
      <c r="V220" s="187">
        <f t="shared" si="197"/>
        <v>876</v>
      </c>
      <c r="W220" s="13"/>
      <c r="X220" s="146">
        <f t="shared" si="198"/>
        <v>196</v>
      </c>
      <c r="Y220" s="147">
        <f t="shared" ref="Y220" si="210">X220/$AQ$3</f>
        <v>0.39043824701195218</v>
      </c>
      <c r="Z220" s="47">
        <f t="shared" si="199"/>
        <v>166</v>
      </c>
      <c r="AA220" s="149">
        <f t="shared" si="201"/>
        <v>0.25227963525835867</v>
      </c>
      <c r="AB220" s="146">
        <f t="shared" si="190"/>
        <v>176</v>
      </c>
      <c r="AC220" s="147">
        <f t="shared" si="202"/>
        <v>0.42822384428223842</v>
      </c>
      <c r="AD220" s="47">
        <f t="shared" si="191"/>
        <v>148</v>
      </c>
      <c r="AE220" s="149">
        <f t="shared" si="203"/>
        <v>0.45121951219512196</v>
      </c>
      <c r="AF220" s="146">
        <f t="shared" si="192"/>
        <v>87</v>
      </c>
      <c r="AG220" s="147">
        <f t="shared" si="204"/>
        <v>0.34523809523809523</v>
      </c>
      <c r="AH220" s="47">
        <f t="shared" si="193"/>
        <v>142</v>
      </c>
      <c r="AI220" s="149">
        <f t="shared" si="205"/>
        <v>0.33255269320843089</v>
      </c>
      <c r="AJ220" s="150">
        <f t="shared" si="194"/>
        <v>131</v>
      </c>
      <c r="AK220" s="151">
        <f t="shared" si="206"/>
        <v>0.40937499999999999</v>
      </c>
      <c r="AL220" s="47">
        <f t="shared" si="195"/>
        <v>1046</v>
      </c>
    </row>
    <row r="221" spans="1:38" x14ac:dyDescent="0.25">
      <c r="A221" s="722"/>
      <c r="B221" s="689"/>
      <c r="C221" s="626"/>
      <c r="D221" s="640" t="s">
        <v>163</v>
      </c>
      <c r="E221" s="15" t="s">
        <v>38</v>
      </c>
      <c r="F221" s="16">
        <v>5</v>
      </c>
      <c r="G221" s="16">
        <v>3</v>
      </c>
      <c r="H221" s="16">
        <v>3</v>
      </c>
      <c r="I221" s="16">
        <v>4</v>
      </c>
      <c r="J221" s="16">
        <v>1</v>
      </c>
      <c r="K221" s="16">
        <v>1</v>
      </c>
      <c r="L221" s="16">
        <v>0</v>
      </c>
      <c r="M221" s="187">
        <f t="shared" si="196"/>
        <v>17</v>
      </c>
      <c r="N221" s="197"/>
      <c r="O221" s="174">
        <v>41</v>
      </c>
      <c r="P221" s="174">
        <v>65</v>
      </c>
      <c r="Q221" s="174">
        <v>25</v>
      </c>
      <c r="R221" s="174">
        <v>15</v>
      </c>
      <c r="S221" s="174">
        <v>14</v>
      </c>
      <c r="T221" s="174">
        <v>17</v>
      </c>
      <c r="U221" s="174">
        <v>16</v>
      </c>
      <c r="V221" s="187">
        <f t="shared" si="197"/>
        <v>193</v>
      </c>
      <c r="W221" s="13"/>
      <c r="X221" s="146">
        <f t="shared" si="198"/>
        <v>46</v>
      </c>
      <c r="Y221" s="147">
        <f t="shared" ref="Y221" si="211">X221/$AQ$3</f>
        <v>9.1633466135458169E-2</v>
      </c>
      <c r="Z221" s="47">
        <f t="shared" si="199"/>
        <v>68</v>
      </c>
      <c r="AA221" s="149">
        <f t="shared" si="201"/>
        <v>0.10334346504559271</v>
      </c>
      <c r="AB221" s="146">
        <f t="shared" si="190"/>
        <v>28</v>
      </c>
      <c r="AC221" s="147">
        <f t="shared" si="202"/>
        <v>6.8126520681265207E-2</v>
      </c>
      <c r="AD221" s="47">
        <f t="shared" si="191"/>
        <v>19</v>
      </c>
      <c r="AE221" s="149">
        <f t="shared" si="203"/>
        <v>5.7926829268292686E-2</v>
      </c>
      <c r="AF221" s="146">
        <f t="shared" si="192"/>
        <v>15</v>
      </c>
      <c r="AG221" s="147">
        <f t="shared" si="204"/>
        <v>5.9523809523809521E-2</v>
      </c>
      <c r="AH221" s="47">
        <f t="shared" si="193"/>
        <v>18</v>
      </c>
      <c r="AI221" s="149">
        <f t="shared" si="205"/>
        <v>4.2154566744730677E-2</v>
      </c>
      <c r="AJ221" s="150">
        <f t="shared" si="194"/>
        <v>16</v>
      </c>
      <c r="AK221" s="151">
        <f t="shared" si="206"/>
        <v>0.05</v>
      </c>
      <c r="AL221" s="47">
        <f t="shared" si="195"/>
        <v>210</v>
      </c>
    </row>
    <row r="222" spans="1:38" x14ac:dyDescent="0.25">
      <c r="A222" s="722"/>
      <c r="B222" s="689"/>
      <c r="C222" s="626"/>
      <c r="D222" s="640"/>
      <c r="E222" s="15" t="s">
        <v>50</v>
      </c>
      <c r="F222" s="16">
        <v>3</v>
      </c>
      <c r="G222" s="16">
        <v>1</v>
      </c>
      <c r="H222" s="16">
        <v>0</v>
      </c>
      <c r="I222" s="16">
        <v>0</v>
      </c>
      <c r="J222" s="16">
        <v>0</v>
      </c>
      <c r="K222" s="16">
        <v>0</v>
      </c>
      <c r="L222" s="16">
        <v>0</v>
      </c>
      <c r="M222" s="187">
        <f t="shared" si="196"/>
        <v>4</v>
      </c>
      <c r="N222" s="197"/>
      <c r="O222" s="174">
        <v>12</v>
      </c>
      <c r="P222" s="174">
        <v>36</v>
      </c>
      <c r="Q222" s="174">
        <v>5</v>
      </c>
      <c r="R222" s="174">
        <v>1</v>
      </c>
      <c r="S222" s="174">
        <v>2</v>
      </c>
      <c r="T222" s="174">
        <v>7</v>
      </c>
      <c r="U222" s="174">
        <v>4</v>
      </c>
      <c r="V222" s="187">
        <f t="shared" si="197"/>
        <v>67</v>
      </c>
      <c r="W222" s="13"/>
      <c r="X222" s="146">
        <f t="shared" si="198"/>
        <v>15</v>
      </c>
      <c r="Y222" s="147">
        <f t="shared" ref="Y222" si="212">X222/$AQ$3</f>
        <v>2.9880478087649404E-2</v>
      </c>
      <c r="Z222" s="47">
        <f t="shared" si="199"/>
        <v>37</v>
      </c>
      <c r="AA222" s="149">
        <f t="shared" si="201"/>
        <v>5.6231003039513679E-2</v>
      </c>
      <c r="AB222" s="146">
        <f t="shared" si="190"/>
        <v>5</v>
      </c>
      <c r="AC222" s="147">
        <f t="shared" si="202"/>
        <v>1.2165450121654502E-2</v>
      </c>
      <c r="AD222" s="47">
        <f t="shared" si="191"/>
        <v>1</v>
      </c>
      <c r="AE222" s="149">
        <f t="shared" si="203"/>
        <v>3.0487804878048782E-3</v>
      </c>
      <c r="AF222" s="146">
        <f t="shared" si="192"/>
        <v>2</v>
      </c>
      <c r="AG222" s="147">
        <f t="shared" si="204"/>
        <v>7.9365079365079361E-3</v>
      </c>
      <c r="AH222" s="47">
        <f t="shared" si="193"/>
        <v>7</v>
      </c>
      <c r="AI222" s="149">
        <f t="shared" si="205"/>
        <v>1.6393442622950821E-2</v>
      </c>
      <c r="AJ222" s="150">
        <f t="shared" si="194"/>
        <v>4</v>
      </c>
      <c r="AK222" s="151">
        <f t="shared" si="206"/>
        <v>1.2500000000000001E-2</v>
      </c>
      <c r="AL222" s="47">
        <f t="shared" si="195"/>
        <v>71</v>
      </c>
    </row>
    <row r="223" spans="1:38" x14ac:dyDescent="0.25">
      <c r="A223" s="722"/>
      <c r="B223" s="689"/>
      <c r="C223" s="626"/>
      <c r="D223" s="640"/>
      <c r="E223" s="15" t="s">
        <v>35</v>
      </c>
      <c r="F223" s="16">
        <v>41</v>
      </c>
      <c r="G223" s="16">
        <v>7</v>
      </c>
      <c r="H223" s="16">
        <v>4</v>
      </c>
      <c r="I223" s="16">
        <v>38</v>
      </c>
      <c r="J223" s="16">
        <v>15</v>
      </c>
      <c r="K223" s="16">
        <v>13</v>
      </c>
      <c r="L223" s="16">
        <v>6</v>
      </c>
      <c r="M223" s="187">
        <f t="shared" si="196"/>
        <v>124</v>
      </c>
      <c r="N223" s="197"/>
      <c r="O223" s="174">
        <v>54</v>
      </c>
      <c r="P223" s="174">
        <v>69</v>
      </c>
      <c r="Q223" s="174">
        <v>74</v>
      </c>
      <c r="R223" s="174">
        <v>40</v>
      </c>
      <c r="S223" s="174">
        <v>49</v>
      </c>
      <c r="T223" s="174">
        <v>89</v>
      </c>
      <c r="U223" s="174">
        <v>63</v>
      </c>
      <c r="V223" s="187">
        <f t="shared" si="197"/>
        <v>438</v>
      </c>
      <c r="W223" s="13"/>
      <c r="X223" s="146">
        <f t="shared" si="198"/>
        <v>95</v>
      </c>
      <c r="Y223" s="147">
        <f t="shared" ref="Y223" si="213">X223/$AQ$3</f>
        <v>0.18924302788844621</v>
      </c>
      <c r="Z223" s="47">
        <f t="shared" si="199"/>
        <v>76</v>
      </c>
      <c r="AA223" s="149">
        <f t="shared" si="201"/>
        <v>0.11550151975683891</v>
      </c>
      <c r="AB223" s="146">
        <f t="shared" si="190"/>
        <v>78</v>
      </c>
      <c r="AC223" s="147">
        <f t="shared" si="202"/>
        <v>0.18978102189781021</v>
      </c>
      <c r="AD223" s="47">
        <f t="shared" si="191"/>
        <v>78</v>
      </c>
      <c r="AE223" s="149">
        <f t="shared" si="203"/>
        <v>0.23780487804878048</v>
      </c>
      <c r="AF223" s="146">
        <f t="shared" si="192"/>
        <v>64</v>
      </c>
      <c r="AG223" s="147">
        <f t="shared" si="204"/>
        <v>0.25396825396825395</v>
      </c>
      <c r="AH223" s="47">
        <f t="shared" si="193"/>
        <v>102</v>
      </c>
      <c r="AI223" s="149">
        <f t="shared" si="205"/>
        <v>0.2388758782201405</v>
      </c>
      <c r="AJ223" s="150">
        <f t="shared" si="194"/>
        <v>69</v>
      </c>
      <c r="AK223" s="151">
        <f t="shared" si="206"/>
        <v>0.21562500000000001</v>
      </c>
      <c r="AL223" s="47">
        <f t="shared" si="195"/>
        <v>562</v>
      </c>
    </row>
    <row r="224" spans="1:38" x14ac:dyDescent="0.25">
      <c r="A224" s="722"/>
      <c r="B224" s="689"/>
      <c r="C224" s="626"/>
      <c r="D224" s="640"/>
      <c r="E224" s="15" t="s">
        <v>37</v>
      </c>
      <c r="F224" s="16">
        <v>33</v>
      </c>
      <c r="G224" s="16">
        <v>9</v>
      </c>
      <c r="H224" s="16">
        <v>8</v>
      </c>
      <c r="I224" s="16">
        <v>9</v>
      </c>
      <c r="J224" s="16">
        <v>12</v>
      </c>
      <c r="K224" s="16">
        <v>10</v>
      </c>
      <c r="L224" s="16">
        <v>4</v>
      </c>
      <c r="M224" s="187">
        <f t="shared" si="196"/>
        <v>85</v>
      </c>
      <c r="N224" s="197"/>
      <c r="O224" s="174">
        <v>104</v>
      </c>
      <c r="P224" s="174">
        <v>274</v>
      </c>
      <c r="Q224" s="174">
        <v>107</v>
      </c>
      <c r="R224" s="174">
        <v>51</v>
      </c>
      <c r="S224" s="174">
        <v>62</v>
      </c>
      <c r="T224" s="174">
        <v>120</v>
      </c>
      <c r="U224" s="174">
        <v>84</v>
      </c>
      <c r="V224" s="187">
        <f t="shared" si="197"/>
        <v>802</v>
      </c>
      <c r="W224" s="13"/>
      <c r="X224" s="146">
        <f t="shared" si="198"/>
        <v>137</v>
      </c>
      <c r="Y224" s="147">
        <f t="shared" ref="Y224" si="214">X224/$AQ$3</f>
        <v>0.27290836653386452</v>
      </c>
      <c r="Z224" s="47">
        <f t="shared" si="199"/>
        <v>283</v>
      </c>
      <c r="AA224" s="149">
        <f t="shared" si="201"/>
        <v>0.43009118541033436</v>
      </c>
      <c r="AB224" s="146">
        <f t="shared" si="190"/>
        <v>115</v>
      </c>
      <c r="AC224" s="147">
        <f t="shared" si="202"/>
        <v>0.27980535279805352</v>
      </c>
      <c r="AD224" s="47">
        <f t="shared" si="191"/>
        <v>60</v>
      </c>
      <c r="AE224" s="149">
        <f t="shared" si="203"/>
        <v>0.18292682926829268</v>
      </c>
      <c r="AF224" s="146">
        <f t="shared" si="192"/>
        <v>74</v>
      </c>
      <c r="AG224" s="147">
        <f t="shared" si="204"/>
        <v>0.29365079365079366</v>
      </c>
      <c r="AH224" s="47">
        <f t="shared" si="193"/>
        <v>130</v>
      </c>
      <c r="AI224" s="149">
        <f t="shared" si="205"/>
        <v>0.3044496487119438</v>
      </c>
      <c r="AJ224" s="150">
        <f t="shared" si="194"/>
        <v>88</v>
      </c>
      <c r="AK224" s="151">
        <f t="shared" si="206"/>
        <v>0.27500000000000002</v>
      </c>
      <c r="AL224" s="47">
        <f t="shared" si="195"/>
        <v>887</v>
      </c>
    </row>
    <row r="225" spans="1:38" x14ac:dyDescent="0.25">
      <c r="A225" s="722"/>
      <c r="B225" s="689"/>
      <c r="C225" s="626"/>
      <c r="D225" s="640"/>
      <c r="E225" s="15" t="s">
        <v>36</v>
      </c>
      <c r="F225" s="16">
        <v>55</v>
      </c>
      <c r="G225" s="16">
        <v>21</v>
      </c>
      <c r="H225" s="16">
        <v>16</v>
      </c>
      <c r="I225" s="16">
        <v>51</v>
      </c>
      <c r="J225" s="16">
        <v>16</v>
      </c>
      <c r="K225" s="16">
        <v>14</v>
      </c>
      <c r="L225" s="16">
        <v>8</v>
      </c>
      <c r="M225" s="187">
        <f t="shared" si="196"/>
        <v>181</v>
      </c>
      <c r="N225" s="197"/>
      <c r="O225" s="174">
        <v>154</v>
      </c>
      <c r="P225" s="174">
        <v>173</v>
      </c>
      <c r="Q225" s="174">
        <v>169</v>
      </c>
      <c r="R225" s="174">
        <v>119</v>
      </c>
      <c r="S225" s="174">
        <v>81</v>
      </c>
      <c r="T225" s="174">
        <v>156</v>
      </c>
      <c r="U225" s="174">
        <v>135</v>
      </c>
      <c r="V225" s="187">
        <f t="shared" si="197"/>
        <v>987</v>
      </c>
      <c r="W225" s="13"/>
      <c r="X225" s="146">
        <f t="shared" si="198"/>
        <v>209</v>
      </c>
      <c r="Y225" s="147">
        <f t="shared" ref="Y225" si="215">X225/$AQ$3</f>
        <v>0.41633466135458169</v>
      </c>
      <c r="Z225" s="47">
        <f t="shared" si="199"/>
        <v>194</v>
      </c>
      <c r="AA225" s="149">
        <f t="shared" si="201"/>
        <v>0.29483282674772038</v>
      </c>
      <c r="AB225" s="146">
        <f t="shared" si="190"/>
        <v>185</v>
      </c>
      <c r="AC225" s="147">
        <f t="shared" si="202"/>
        <v>0.45012165450121655</v>
      </c>
      <c r="AD225" s="47">
        <f t="shared" si="191"/>
        <v>170</v>
      </c>
      <c r="AE225" s="149">
        <f t="shared" si="203"/>
        <v>0.51829268292682928</v>
      </c>
      <c r="AF225" s="146">
        <f t="shared" si="192"/>
        <v>97</v>
      </c>
      <c r="AG225" s="147">
        <f t="shared" si="204"/>
        <v>0.38492063492063494</v>
      </c>
      <c r="AH225" s="47">
        <f t="shared" si="193"/>
        <v>170</v>
      </c>
      <c r="AI225" s="149">
        <f t="shared" si="205"/>
        <v>0.39812646370023419</v>
      </c>
      <c r="AJ225" s="150">
        <f t="shared" si="194"/>
        <v>143</v>
      </c>
      <c r="AK225" s="151">
        <f t="shared" si="206"/>
        <v>0.44687500000000002</v>
      </c>
      <c r="AL225" s="47">
        <f t="shared" si="195"/>
        <v>1168</v>
      </c>
    </row>
    <row r="226" spans="1:38" x14ac:dyDescent="0.25">
      <c r="A226" s="722"/>
      <c r="B226" s="689"/>
      <c r="C226" s="626"/>
      <c r="D226" s="640" t="s">
        <v>164</v>
      </c>
      <c r="E226" s="15" t="s">
        <v>38</v>
      </c>
      <c r="F226" s="16">
        <v>3</v>
      </c>
      <c r="G226" s="16">
        <v>2</v>
      </c>
      <c r="H226" s="16">
        <v>2</v>
      </c>
      <c r="I226" s="16">
        <v>1</v>
      </c>
      <c r="J226" s="16">
        <v>0</v>
      </c>
      <c r="K226" s="16">
        <v>0</v>
      </c>
      <c r="L226" s="16">
        <v>0</v>
      </c>
      <c r="M226" s="187">
        <f t="shared" si="196"/>
        <v>8</v>
      </c>
      <c r="N226" s="197"/>
      <c r="O226" s="174">
        <v>21</v>
      </c>
      <c r="P226" s="174">
        <v>40</v>
      </c>
      <c r="Q226" s="174">
        <v>14</v>
      </c>
      <c r="R226" s="174">
        <v>3</v>
      </c>
      <c r="S226" s="174">
        <v>11</v>
      </c>
      <c r="T226" s="174">
        <v>8</v>
      </c>
      <c r="U226" s="174">
        <v>8</v>
      </c>
      <c r="V226" s="187">
        <f t="shared" si="197"/>
        <v>105</v>
      </c>
      <c r="W226" s="13"/>
      <c r="X226" s="146">
        <f t="shared" si="198"/>
        <v>24</v>
      </c>
      <c r="Y226" s="147">
        <f t="shared" ref="Y226" si="216">X226/$AQ$3</f>
        <v>4.7808764940239043E-2</v>
      </c>
      <c r="Z226" s="47">
        <f t="shared" si="199"/>
        <v>42</v>
      </c>
      <c r="AA226" s="149">
        <f t="shared" si="201"/>
        <v>6.3829787234042548E-2</v>
      </c>
      <c r="AB226" s="146">
        <f t="shared" si="190"/>
        <v>16</v>
      </c>
      <c r="AC226" s="147">
        <f t="shared" si="202"/>
        <v>3.8929440389294405E-2</v>
      </c>
      <c r="AD226" s="47">
        <f t="shared" si="191"/>
        <v>4</v>
      </c>
      <c r="AE226" s="149">
        <f t="shared" si="203"/>
        <v>1.2195121951219513E-2</v>
      </c>
      <c r="AF226" s="146">
        <f t="shared" si="192"/>
        <v>11</v>
      </c>
      <c r="AG226" s="147">
        <f t="shared" si="204"/>
        <v>4.3650793650793648E-2</v>
      </c>
      <c r="AH226" s="47">
        <f t="shared" si="193"/>
        <v>8</v>
      </c>
      <c r="AI226" s="149">
        <f t="shared" si="205"/>
        <v>1.873536299765808E-2</v>
      </c>
      <c r="AJ226" s="150">
        <f t="shared" si="194"/>
        <v>8</v>
      </c>
      <c r="AK226" s="151">
        <f t="shared" si="206"/>
        <v>2.5000000000000001E-2</v>
      </c>
      <c r="AL226" s="47">
        <f t="shared" si="195"/>
        <v>113</v>
      </c>
    </row>
    <row r="227" spans="1:38" x14ac:dyDescent="0.25">
      <c r="A227" s="722"/>
      <c r="B227" s="689"/>
      <c r="C227" s="626"/>
      <c r="D227" s="640"/>
      <c r="E227" s="15" t="s">
        <v>50</v>
      </c>
      <c r="F227" s="16">
        <v>1</v>
      </c>
      <c r="G227" s="16">
        <v>0</v>
      </c>
      <c r="H227" s="16">
        <v>0</v>
      </c>
      <c r="I227" s="16">
        <v>0</v>
      </c>
      <c r="J227" s="16">
        <v>0</v>
      </c>
      <c r="K227" s="16">
        <v>0</v>
      </c>
      <c r="L227" s="16">
        <v>0</v>
      </c>
      <c r="M227" s="187">
        <f t="shared" si="196"/>
        <v>1</v>
      </c>
      <c r="N227" s="197"/>
      <c r="O227" s="174">
        <v>11</v>
      </c>
      <c r="P227" s="174">
        <v>18</v>
      </c>
      <c r="Q227" s="174">
        <v>7</v>
      </c>
      <c r="R227" s="174">
        <v>3</v>
      </c>
      <c r="S227" s="174">
        <v>3</v>
      </c>
      <c r="T227" s="174">
        <v>6</v>
      </c>
      <c r="U227" s="174">
        <v>3</v>
      </c>
      <c r="V227" s="187">
        <f t="shared" si="197"/>
        <v>51</v>
      </c>
      <c r="W227" s="13"/>
      <c r="X227" s="146">
        <f t="shared" si="198"/>
        <v>12</v>
      </c>
      <c r="Y227" s="147">
        <f t="shared" ref="Y227" si="217">X227/$AQ$3</f>
        <v>2.3904382470119521E-2</v>
      </c>
      <c r="Z227" s="47">
        <f t="shared" si="199"/>
        <v>18</v>
      </c>
      <c r="AA227" s="149">
        <f t="shared" si="201"/>
        <v>2.7355623100303952E-2</v>
      </c>
      <c r="AB227" s="146">
        <f t="shared" si="190"/>
        <v>7</v>
      </c>
      <c r="AC227" s="147">
        <f t="shared" si="202"/>
        <v>1.7031630170316302E-2</v>
      </c>
      <c r="AD227" s="47">
        <f t="shared" si="191"/>
        <v>3</v>
      </c>
      <c r="AE227" s="149">
        <f t="shared" si="203"/>
        <v>9.1463414634146336E-3</v>
      </c>
      <c r="AF227" s="146">
        <f t="shared" si="192"/>
        <v>3</v>
      </c>
      <c r="AG227" s="147">
        <f t="shared" si="204"/>
        <v>1.1904761904761904E-2</v>
      </c>
      <c r="AH227" s="47">
        <f t="shared" si="193"/>
        <v>6</v>
      </c>
      <c r="AI227" s="149">
        <f t="shared" si="205"/>
        <v>1.405152224824356E-2</v>
      </c>
      <c r="AJ227" s="150">
        <f t="shared" si="194"/>
        <v>3</v>
      </c>
      <c r="AK227" s="151">
        <f t="shared" si="206"/>
        <v>9.3749999999999997E-3</v>
      </c>
      <c r="AL227" s="47">
        <f t="shared" si="195"/>
        <v>52</v>
      </c>
    </row>
    <row r="228" spans="1:38" x14ac:dyDescent="0.25">
      <c r="A228" s="722"/>
      <c r="B228" s="689"/>
      <c r="C228" s="626"/>
      <c r="D228" s="640"/>
      <c r="E228" s="15" t="s">
        <v>35</v>
      </c>
      <c r="F228" s="16">
        <v>53</v>
      </c>
      <c r="G228" s="16">
        <v>13</v>
      </c>
      <c r="H228" s="16">
        <v>7</v>
      </c>
      <c r="I228" s="16">
        <v>52</v>
      </c>
      <c r="J228" s="16">
        <v>17</v>
      </c>
      <c r="K228" s="16">
        <v>18</v>
      </c>
      <c r="L228" s="16">
        <v>7</v>
      </c>
      <c r="M228" s="187">
        <f t="shared" si="196"/>
        <v>167</v>
      </c>
      <c r="N228" s="197"/>
      <c r="O228" s="174">
        <v>78</v>
      </c>
      <c r="P228" s="174">
        <v>115</v>
      </c>
      <c r="Q228" s="174">
        <v>103</v>
      </c>
      <c r="R228" s="174">
        <v>61</v>
      </c>
      <c r="S228" s="174">
        <v>67</v>
      </c>
      <c r="T228" s="174">
        <v>143</v>
      </c>
      <c r="U228" s="174">
        <v>94</v>
      </c>
      <c r="V228" s="187">
        <f t="shared" si="197"/>
        <v>661</v>
      </c>
      <c r="W228" s="13"/>
      <c r="X228" s="146">
        <f t="shared" si="198"/>
        <v>131</v>
      </c>
      <c r="Y228" s="147">
        <f t="shared" ref="Y228" si="218">X228/$AQ$3</f>
        <v>0.26095617529880477</v>
      </c>
      <c r="Z228" s="47">
        <f t="shared" si="199"/>
        <v>128</v>
      </c>
      <c r="AA228" s="149">
        <f t="shared" si="201"/>
        <v>0.19452887537993921</v>
      </c>
      <c r="AB228" s="146">
        <f t="shared" si="190"/>
        <v>110</v>
      </c>
      <c r="AC228" s="147">
        <f t="shared" si="202"/>
        <v>0.26763990267639903</v>
      </c>
      <c r="AD228" s="47">
        <f t="shared" si="191"/>
        <v>113</v>
      </c>
      <c r="AE228" s="149">
        <f t="shared" si="203"/>
        <v>0.34451219512195119</v>
      </c>
      <c r="AF228" s="146">
        <f t="shared" si="192"/>
        <v>84</v>
      </c>
      <c r="AG228" s="147">
        <f t="shared" si="204"/>
        <v>0.33333333333333331</v>
      </c>
      <c r="AH228" s="47">
        <f t="shared" si="193"/>
        <v>161</v>
      </c>
      <c r="AI228" s="149">
        <f t="shared" si="205"/>
        <v>0.37704918032786883</v>
      </c>
      <c r="AJ228" s="150">
        <f t="shared" si="194"/>
        <v>101</v>
      </c>
      <c r="AK228" s="151">
        <f t="shared" si="206"/>
        <v>0.31562499999999999</v>
      </c>
      <c r="AL228" s="47">
        <f t="shared" si="195"/>
        <v>828</v>
      </c>
    </row>
    <row r="229" spans="1:38" x14ac:dyDescent="0.25">
      <c r="A229" s="722"/>
      <c r="B229" s="689"/>
      <c r="C229" s="626"/>
      <c r="D229" s="640"/>
      <c r="E229" s="15" t="s">
        <v>37</v>
      </c>
      <c r="F229" s="16">
        <v>25</v>
      </c>
      <c r="G229" s="16">
        <v>6</v>
      </c>
      <c r="H229" s="16">
        <v>9</v>
      </c>
      <c r="I229" s="16">
        <v>10</v>
      </c>
      <c r="J229" s="16">
        <v>11</v>
      </c>
      <c r="K229" s="16">
        <v>7</v>
      </c>
      <c r="L229" s="16">
        <v>1</v>
      </c>
      <c r="M229" s="187">
        <f t="shared" si="196"/>
        <v>69</v>
      </c>
      <c r="N229" s="197"/>
      <c r="O229" s="174">
        <v>87</v>
      </c>
      <c r="P229" s="174">
        <v>196</v>
      </c>
      <c r="Q229" s="174">
        <v>73</v>
      </c>
      <c r="R229" s="174">
        <v>42</v>
      </c>
      <c r="S229" s="174">
        <v>41</v>
      </c>
      <c r="T229" s="174">
        <v>64</v>
      </c>
      <c r="U229" s="174">
        <v>57</v>
      </c>
      <c r="V229" s="187">
        <f t="shared" si="197"/>
        <v>560</v>
      </c>
      <c r="W229" s="13"/>
      <c r="X229" s="146">
        <f t="shared" si="198"/>
        <v>112</v>
      </c>
      <c r="Y229" s="147">
        <f t="shared" ref="Y229" si="219">X229/$AQ$3</f>
        <v>0.22310756972111553</v>
      </c>
      <c r="Z229" s="47">
        <f t="shared" si="199"/>
        <v>202</v>
      </c>
      <c r="AA229" s="149">
        <f t="shared" si="201"/>
        <v>0.30699088145896658</v>
      </c>
      <c r="AB229" s="146">
        <f t="shared" si="190"/>
        <v>82</v>
      </c>
      <c r="AC229" s="147">
        <f t="shared" si="202"/>
        <v>0.19951338199513383</v>
      </c>
      <c r="AD229" s="47">
        <f t="shared" si="191"/>
        <v>52</v>
      </c>
      <c r="AE229" s="149">
        <f t="shared" si="203"/>
        <v>0.15853658536585366</v>
      </c>
      <c r="AF229" s="146">
        <f t="shared" si="192"/>
        <v>52</v>
      </c>
      <c r="AG229" s="147">
        <f t="shared" si="204"/>
        <v>0.20634920634920634</v>
      </c>
      <c r="AH229" s="47">
        <f t="shared" si="193"/>
        <v>71</v>
      </c>
      <c r="AI229" s="149">
        <f t="shared" si="205"/>
        <v>0.16627634660421545</v>
      </c>
      <c r="AJ229" s="150">
        <f t="shared" si="194"/>
        <v>58</v>
      </c>
      <c r="AK229" s="151">
        <f t="shared" si="206"/>
        <v>0.18124999999999999</v>
      </c>
      <c r="AL229" s="47">
        <f t="shared" si="195"/>
        <v>629</v>
      </c>
    </row>
    <row r="230" spans="1:38" x14ac:dyDescent="0.25">
      <c r="A230" s="722"/>
      <c r="B230" s="689"/>
      <c r="C230" s="626"/>
      <c r="D230" s="640"/>
      <c r="E230" s="15" t="s">
        <v>36</v>
      </c>
      <c r="F230" s="16">
        <v>55</v>
      </c>
      <c r="G230" s="16">
        <v>20</v>
      </c>
      <c r="H230" s="16">
        <v>13</v>
      </c>
      <c r="I230" s="16">
        <v>39</v>
      </c>
      <c r="J230" s="16">
        <v>16</v>
      </c>
      <c r="K230" s="16">
        <v>13</v>
      </c>
      <c r="L230" s="16">
        <v>10</v>
      </c>
      <c r="M230" s="187">
        <f t="shared" si="196"/>
        <v>166</v>
      </c>
      <c r="N230" s="197"/>
      <c r="O230" s="174">
        <v>168</v>
      </c>
      <c r="P230" s="174">
        <v>248</v>
      </c>
      <c r="Q230" s="174">
        <v>183</v>
      </c>
      <c r="R230" s="174">
        <v>117</v>
      </c>
      <c r="S230" s="174">
        <v>86</v>
      </c>
      <c r="T230" s="174">
        <v>168</v>
      </c>
      <c r="U230" s="174">
        <v>140</v>
      </c>
      <c r="V230" s="187">
        <f t="shared" si="197"/>
        <v>1110</v>
      </c>
      <c r="W230" s="13"/>
      <c r="X230" s="146">
        <f t="shared" si="198"/>
        <v>223</v>
      </c>
      <c r="Y230" s="147">
        <f t="shared" ref="Y230" si="220">X230/$AQ$3</f>
        <v>0.44422310756972111</v>
      </c>
      <c r="Z230" s="47">
        <f t="shared" si="199"/>
        <v>268</v>
      </c>
      <c r="AA230" s="149">
        <f t="shared" si="201"/>
        <v>0.40729483282674772</v>
      </c>
      <c r="AB230" s="146">
        <f t="shared" si="190"/>
        <v>196</v>
      </c>
      <c r="AC230" s="147">
        <f t="shared" si="202"/>
        <v>0.47688564476885642</v>
      </c>
      <c r="AD230" s="47">
        <f t="shared" si="191"/>
        <v>156</v>
      </c>
      <c r="AE230" s="149">
        <f t="shared" si="203"/>
        <v>0.47560975609756095</v>
      </c>
      <c r="AF230" s="146">
        <f t="shared" si="192"/>
        <v>102</v>
      </c>
      <c r="AG230" s="147">
        <f t="shared" si="204"/>
        <v>0.40476190476190477</v>
      </c>
      <c r="AH230" s="47">
        <f t="shared" si="193"/>
        <v>181</v>
      </c>
      <c r="AI230" s="149">
        <f t="shared" si="205"/>
        <v>0.42388758782201408</v>
      </c>
      <c r="AJ230" s="150">
        <f t="shared" si="194"/>
        <v>150</v>
      </c>
      <c r="AK230" s="151">
        <f t="shared" si="206"/>
        <v>0.46875</v>
      </c>
      <c r="AL230" s="47">
        <f t="shared" si="195"/>
        <v>1276</v>
      </c>
    </row>
    <row r="231" spans="1:38" x14ac:dyDescent="0.25">
      <c r="A231" s="722"/>
      <c r="B231" s="689"/>
      <c r="C231" s="626"/>
      <c r="D231" s="640" t="s">
        <v>165</v>
      </c>
      <c r="E231" s="15" t="s">
        <v>38</v>
      </c>
      <c r="F231" s="16">
        <v>4</v>
      </c>
      <c r="G231" s="16">
        <v>4</v>
      </c>
      <c r="H231" s="16">
        <v>2</v>
      </c>
      <c r="I231" s="16">
        <v>0</v>
      </c>
      <c r="J231" s="16">
        <v>0</v>
      </c>
      <c r="K231" s="16">
        <v>1</v>
      </c>
      <c r="L231" s="16">
        <v>0</v>
      </c>
      <c r="M231" s="187">
        <f t="shared" si="196"/>
        <v>11</v>
      </c>
      <c r="N231" s="197"/>
      <c r="O231" s="174">
        <v>28</v>
      </c>
      <c r="P231" s="174">
        <v>65</v>
      </c>
      <c r="Q231" s="174">
        <v>21</v>
      </c>
      <c r="R231" s="174">
        <v>19</v>
      </c>
      <c r="S231" s="174">
        <v>16</v>
      </c>
      <c r="T231" s="174">
        <v>9</v>
      </c>
      <c r="U231" s="174">
        <v>10</v>
      </c>
      <c r="V231" s="187">
        <f t="shared" si="197"/>
        <v>168</v>
      </c>
      <c r="W231" s="13"/>
      <c r="X231" s="146">
        <f t="shared" si="198"/>
        <v>32</v>
      </c>
      <c r="Y231" s="147">
        <f t="shared" ref="Y231" si="221">X231/$AQ$3</f>
        <v>6.3745019920318724E-2</v>
      </c>
      <c r="Z231" s="47">
        <f t="shared" si="199"/>
        <v>69</v>
      </c>
      <c r="AA231" s="149">
        <f t="shared" si="201"/>
        <v>0.10486322188449848</v>
      </c>
      <c r="AB231" s="146">
        <f t="shared" si="190"/>
        <v>23</v>
      </c>
      <c r="AC231" s="147">
        <f t="shared" si="202"/>
        <v>5.5961070559610707E-2</v>
      </c>
      <c r="AD231" s="47">
        <f t="shared" si="191"/>
        <v>19</v>
      </c>
      <c r="AE231" s="149">
        <f t="shared" si="203"/>
        <v>5.7926829268292686E-2</v>
      </c>
      <c r="AF231" s="146">
        <f t="shared" si="192"/>
        <v>16</v>
      </c>
      <c r="AG231" s="147">
        <f t="shared" si="204"/>
        <v>6.3492063492063489E-2</v>
      </c>
      <c r="AH231" s="47">
        <f t="shared" si="193"/>
        <v>10</v>
      </c>
      <c r="AI231" s="149">
        <f t="shared" si="205"/>
        <v>2.3419203747072601E-2</v>
      </c>
      <c r="AJ231" s="150">
        <f t="shared" si="194"/>
        <v>10</v>
      </c>
      <c r="AK231" s="151">
        <f t="shared" si="206"/>
        <v>3.125E-2</v>
      </c>
      <c r="AL231" s="47">
        <f t="shared" si="195"/>
        <v>179</v>
      </c>
    </row>
    <row r="232" spans="1:38" x14ac:dyDescent="0.25">
      <c r="A232" s="722"/>
      <c r="B232" s="689"/>
      <c r="C232" s="626"/>
      <c r="D232" s="640"/>
      <c r="E232" s="15" t="s">
        <v>50</v>
      </c>
      <c r="F232" s="16">
        <v>3</v>
      </c>
      <c r="G232" s="16">
        <v>0</v>
      </c>
      <c r="H232" s="16">
        <v>1</v>
      </c>
      <c r="I232" s="16">
        <v>0</v>
      </c>
      <c r="J232" s="16">
        <v>0</v>
      </c>
      <c r="K232" s="16">
        <v>0</v>
      </c>
      <c r="L232" s="16">
        <v>0</v>
      </c>
      <c r="M232" s="187">
        <f t="shared" si="196"/>
        <v>4</v>
      </c>
      <c r="N232" s="197"/>
      <c r="O232" s="174">
        <v>21</v>
      </c>
      <c r="P232" s="174">
        <v>28</v>
      </c>
      <c r="Q232" s="174">
        <v>12</v>
      </c>
      <c r="R232" s="174">
        <v>4</v>
      </c>
      <c r="S232" s="174">
        <v>4</v>
      </c>
      <c r="T232" s="174">
        <v>8</v>
      </c>
      <c r="U232" s="174">
        <v>8</v>
      </c>
      <c r="V232" s="187">
        <f t="shared" si="197"/>
        <v>85</v>
      </c>
      <c r="W232" s="13"/>
      <c r="X232" s="146">
        <f t="shared" si="198"/>
        <v>24</v>
      </c>
      <c r="Y232" s="147">
        <f t="shared" ref="Y232" si="222">X232/$AQ$3</f>
        <v>4.7808764940239043E-2</v>
      </c>
      <c r="Z232" s="47">
        <f t="shared" si="199"/>
        <v>28</v>
      </c>
      <c r="AA232" s="149">
        <f t="shared" si="201"/>
        <v>4.2553191489361701E-2</v>
      </c>
      <c r="AB232" s="146">
        <f t="shared" si="190"/>
        <v>13</v>
      </c>
      <c r="AC232" s="147">
        <f t="shared" si="202"/>
        <v>3.1630170316301706E-2</v>
      </c>
      <c r="AD232" s="47">
        <f t="shared" si="191"/>
        <v>4</v>
      </c>
      <c r="AE232" s="149">
        <f t="shared" si="203"/>
        <v>1.2195121951219513E-2</v>
      </c>
      <c r="AF232" s="146">
        <f t="shared" si="192"/>
        <v>4</v>
      </c>
      <c r="AG232" s="147">
        <f t="shared" si="204"/>
        <v>1.5873015873015872E-2</v>
      </c>
      <c r="AH232" s="47">
        <f t="shared" si="193"/>
        <v>8</v>
      </c>
      <c r="AI232" s="149">
        <f t="shared" si="205"/>
        <v>1.873536299765808E-2</v>
      </c>
      <c r="AJ232" s="150">
        <f t="shared" si="194"/>
        <v>8</v>
      </c>
      <c r="AK232" s="151">
        <f t="shared" si="206"/>
        <v>2.5000000000000001E-2</v>
      </c>
      <c r="AL232" s="47">
        <f t="shared" si="195"/>
        <v>89</v>
      </c>
    </row>
    <row r="233" spans="1:38" x14ac:dyDescent="0.25">
      <c r="A233" s="722"/>
      <c r="B233" s="689"/>
      <c r="C233" s="626"/>
      <c r="D233" s="640"/>
      <c r="E233" s="15" t="s">
        <v>35</v>
      </c>
      <c r="F233" s="16">
        <v>49</v>
      </c>
      <c r="G233" s="16">
        <v>11</v>
      </c>
      <c r="H233" s="16">
        <v>7</v>
      </c>
      <c r="I233" s="16">
        <v>49</v>
      </c>
      <c r="J233" s="16">
        <v>15</v>
      </c>
      <c r="K233" s="16">
        <v>16</v>
      </c>
      <c r="L233" s="16">
        <v>7</v>
      </c>
      <c r="M233" s="187">
        <f t="shared" si="196"/>
        <v>154</v>
      </c>
      <c r="N233" s="197"/>
      <c r="O233" s="174">
        <v>63</v>
      </c>
      <c r="P233" s="174">
        <v>74</v>
      </c>
      <c r="Q233" s="174">
        <v>82</v>
      </c>
      <c r="R233" s="174">
        <v>47</v>
      </c>
      <c r="S233" s="174">
        <v>56</v>
      </c>
      <c r="T233" s="174">
        <v>102</v>
      </c>
      <c r="U233" s="174">
        <v>79</v>
      </c>
      <c r="V233" s="187">
        <f t="shared" si="197"/>
        <v>503</v>
      </c>
      <c r="W233" s="13"/>
      <c r="X233" s="146">
        <f t="shared" si="198"/>
        <v>112</v>
      </c>
      <c r="Y233" s="147">
        <f t="shared" ref="Y233" si="223">X233/$AQ$3</f>
        <v>0.22310756972111553</v>
      </c>
      <c r="Z233" s="47">
        <f t="shared" si="199"/>
        <v>85</v>
      </c>
      <c r="AA233" s="149">
        <f t="shared" si="201"/>
        <v>0.12917933130699089</v>
      </c>
      <c r="AB233" s="146">
        <f t="shared" si="190"/>
        <v>89</v>
      </c>
      <c r="AC233" s="147">
        <f t="shared" si="202"/>
        <v>0.21654501216545013</v>
      </c>
      <c r="AD233" s="47">
        <f t="shared" si="191"/>
        <v>96</v>
      </c>
      <c r="AE233" s="149">
        <f t="shared" si="203"/>
        <v>0.29268292682926828</v>
      </c>
      <c r="AF233" s="146">
        <f t="shared" si="192"/>
        <v>71</v>
      </c>
      <c r="AG233" s="147">
        <f t="shared" si="204"/>
        <v>0.28174603174603174</v>
      </c>
      <c r="AH233" s="47">
        <f t="shared" si="193"/>
        <v>118</v>
      </c>
      <c r="AI233" s="149">
        <f t="shared" si="205"/>
        <v>0.27634660421545665</v>
      </c>
      <c r="AJ233" s="150">
        <f t="shared" si="194"/>
        <v>86</v>
      </c>
      <c r="AK233" s="151">
        <f t="shared" si="206"/>
        <v>0.26874999999999999</v>
      </c>
      <c r="AL233" s="47">
        <f t="shared" si="195"/>
        <v>657</v>
      </c>
    </row>
    <row r="234" spans="1:38" x14ac:dyDescent="0.25">
      <c r="A234" s="722"/>
      <c r="B234" s="689"/>
      <c r="C234" s="626"/>
      <c r="D234" s="640"/>
      <c r="E234" s="15" t="s">
        <v>37</v>
      </c>
      <c r="F234" s="16">
        <v>26</v>
      </c>
      <c r="G234" s="16">
        <v>7</v>
      </c>
      <c r="H234" s="16">
        <v>10</v>
      </c>
      <c r="I234" s="16">
        <v>12</v>
      </c>
      <c r="J234" s="16">
        <v>10</v>
      </c>
      <c r="K234" s="16">
        <v>8</v>
      </c>
      <c r="L234" s="16">
        <v>2</v>
      </c>
      <c r="M234" s="187">
        <f t="shared" si="196"/>
        <v>75</v>
      </c>
      <c r="N234" s="197"/>
      <c r="O234" s="174">
        <v>109</v>
      </c>
      <c r="P234" s="174">
        <v>248</v>
      </c>
      <c r="Q234" s="174">
        <v>92</v>
      </c>
      <c r="R234" s="174">
        <v>56</v>
      </c>
      <c r="S234" s="174">
        <v>48</v>
      </c>
      <c r="T234" s="174">
        <v>96</v>
      </c>
      <c r="U234" s="174">
        <v>67</v>
      </c>
      <c r="V234" s="187">
        <f t="shared" si="197"/>
        <v>716</v>
      </c>
      <c r="W234" s="13"/>
      <c r="X234" s="146">
        <f t="shared" si="198"/>
        <v>135</v>
      </c>
      <c r="Y234" s="147">
        <f t="shared" ref="Y234" si="224">X234/$AQ$3</f>
        <v>0.2689243027888446</v>
      </c>
      <c r="Z234" s="47">
        <f t="shared" si="199"/>
        <v>255</v>
      </c>
      <c r="AA234" s="149">
        <f t="shared" si="201"/>
        <v>0.38753799392097266</v>
      </c>
      <c r="AB234" s="146">
        <f t="shared" si="190"/>
        <v>102</v>
      </c>
      <c r="AC234" s="147">
        <f t="shared" si="202"/>
        <v>0.24817518248175183</v>
      </c>
      <c r="AD234" s="47">
        <f t="shared" si="191"/>
        <v>68</v>
      </c>
      <c r="AE234" s="149">
        <f t="shared" si="203"/>
        <v>0.2073170731707317</v>
      </c>
      <c r="AF234" s="146">
        <f t="shared" si="192"/>
        <v>58</v>
      </c>
      <c r="AG234" s="147">
        <f t="shared" si="204"/>
        <v>0.23015873015873015</v>
      </c>
      <c r="AH234" s="47">
        <f t="shared" si="193"/>
        <v>104</v>
      </c>
      <c r="AI234" s="149">
        <f t="shared" si="205"/>
        <v>0.24355971896955503</v>
      </c>
      <c r="AJ234" s="150">
        <f t="shared" si="194"/>
        <v>69</v>
      </c>
      <c r="AK234" s="151">
        <f t="shared" si="206"/>
        <v>0.21562500000000001</v>
      </c>
      <c r="AL234" s="47">
        <f t="shared" si="195"/>
        <v>791</v>
      </c>
    </row>
    <row r="235" spans="1:38" x14ac:dyDescent="0.25">
      <c r="A235" s="722"/>
      <c r="B235" s="689"/>
      <c r="C235" s="626"/>
      <c r="D235" s="640"/>
      <c r="E235" s="15" t="s">
        <v>36</v>
      </c>
      <c r="F235" s="16">
        <v>55</v>
      </c>
      <c r="G235" s="16">
        <v>19</v>
      </c>
      <c r="H235" s="16">
        <v>11</v>
      </c>
      <c r="I235" s="16">
        <v>41</v>
      </c>
      <c r="J235" s="16">
        <v>19</v>
      </c>
      <c r="K235" s="16">
        <v>13</v>
      </c>
      <c r="L235" s="16">
        <v>9</v>
      </c>
      <c r="M235" s="187">
        <f t="shared" si="196"/>
        <v>167</v>
      </c>
      <c r="N235" s="197"/>
      <c r="O235" s="174">
        <v>144</v>
      </c>
      <c r="P235" s="174">
        <v>202</v>
      </c>
      <c r="Q235" s="174">
        <v>173</v>
      </c>
      <c r="R235" s="174">
        <v>100</v>
      </c>
      <c r="S235" s="174">
        <v>84</v>
      </c>
      <c r="T235" s="174">
        <v>174</v>
      </c>
      <c r="U235" s="174">
        <v>138</v>
      </c>
      <c r="V235" s="187">
        <f t="shared" si="197"/>
        <v>1015</v>
      </c>
      <c r="W235" s="13"/>
      <c r="X235" s="146">
        <f t="shared" si="198"/>
        <v>199</v>
      </c>
      <c r="Y235" s="147">
        <f t="shared" ref="Y235" si="225">X235/$AQ$3</f>
        <v>0.39641434262948205</v>
      </c>
      <c r="Z235" s="47">
        <f t="shared" si="199"/>
        <v>221</v>
      </c>
      <c r="AA235" s="149">
        <f t="shared" si="201"/>
        <v>0.33586626139817627</v>
      </c>
      <c r="AB235" s="146">
        <f t="shared" si="190"/>
        <v>184</v>
      </c>
      <c r="AC235" s="147">
        <f t="shared" si="202"/>
        <v>0.44768856447688565</v>
      </c>
      <c r="AD235" s="47">
        <f t="shared" si="191"/>
        <v>141</v>
      </c>
      <c r="AE235" s="149">
        <f t="shared" si="203"/>
        <v>0.4298780487804878</v>
      </c>
      <c r="AF235" s="146">
        <f t="shared" si="192"/>
        <v>103</v>
      </c>
      <c r="AG235" s="147">
        <f t="shared" si="204"/>
        <v>0.40873015873015872</v>
      </c>
      <c r="AH235" s="47">
        <f t="shared" si="193"/>
        <v>187</v>
      </c>
      <c r="AI235" s="149">
        <f t="shared" si="205"/>
        <v>0.4379391100702576</v>
      </c>
      <c r="AJ235" s="150">
        <f t="shared" si="194"/>
        <v>147</v>
      </c>
      <c r="AK235" s="151">
        <f t="shared" si="206"/>
        <v>0.45937499999999998</v>
      </c>
      <c r="AL235" s="47">
        <f t="shared" si="195"/>
        <v>1182</v>
      </c>
    </row>
    <row r="236" spans="1:38" x14ac:dyDescent="0.25">
      <c r="A236" s="722"/>
      <c r="B236" s="689"/>
      <c r="C236" s="626"/>
      <c r="D236" s="640" t="s">
        <v>166</v>
      </c>
      <c r="E236" s="15" t="s">
        <v>38</v>
      </c>
      <c r="F236" s="16">
        <v>3</v>
      </c>
      <c r="G236" s="16">
        <v>1</v>
      </c>
      <c r="H236" s="16">
        <v>2</v>
      </c>
      <c r="I236" s="16">
        <v>1</v>
      </c>
      <c r="J236" s="16">
        <v>0</v>
      </c>
      <c r="K236" s="16">
        <v>0</v>
      </c>
      <c r="L236" s="16">
        <v>0</v>
      </c>
      <c r="M236" s="187">
        <f t="shared" si="196"/>
        <v>7</v>
      </c>
      <c r="N236" s="197"/>
      <c r="O236" s="174">
        <v>13</v>
      </c>
      <c r="P236" s="174">
        <v>54</v>
      </c>
      <c r="Q236" s="174">
        <v>16</v>
      </c>
      <c r="R236" s="174">
        <v>5</v>
      </c>
      <c r="S236" s="174">
        <v>9</v>
      </c>
      <c r="T236" s="174">
        <v>6</v>
      </c>
      <c r="U236" s="174">
        <v>10</v>
      </c>
      <c r="V236" s="187">
        <f t="shared" si="197"/>
        <v>113</v>
      </c>
      <c r="W236" s="13"/>
      <c r="X236" s="146">
        <f t="shared" si="198"/>
        <v>16</v>
      </c>
      <c r="Y236" s="147">
        <f t="shared" ref="Y236" si="226">X236/$AQ$3</f>
        <v>3.1872509960159362E-2</v>
      </c>
      <c r="Z236" s="47">
        <f t="shared" si="199"/>
        <v>55</v>
      </c>
      <c r="AA236" s="149">
        <f t="shared" si="201"/>
        <v>8.3586626139817627E-2</v>
      </c>
      <c r="AB236" s="146">
        <f t="shared" si="190"/>
        <v>18</v>
      </c>
      <c r="AC236" s="147">
        <f t="shared" si="202"/>
        <v>4.3795620437956206E-2</v>
      </c>
      <c r="AD236" s="47">
        <f t="shared" si="191"/>
        <v>6</v>
      </c>
      <c r="AE236" s="149">
        <f t="shared" si="203"/>
        <v>1.8292682926829267E-2</v>
      </c>
      <c r="AF236" s="146">
        <f t="shared" si="192"/>
        <v>9</v>
      </c>
      <c r="AG236" s="147">
        <f t="shared" si="204"/>
        <v>3.5714285714285712E-2</v>
      </c>
      <c r="AH236" s="47">
        <f t="shared" si="193"/>
        <v>6</v>
      </c>
      <c r="AI236" s="149">
        <f t="shared" si="205"/>
        <v>1.405152224824356E-2</v>
      </c>
      <c r="AJ236" s="150">
        <f t="shared" si="194"/>
        <v>10</v>
      </c>
      <c r="AK236" s="151">
        <f t="shared" si="206"/>
        <v>3.125E-2</v>
      </c>
      <c r="AL236" s="47">
        <f t="shared" si="195"/>
        <v>120</v>
      </c>
    </row>
    <row r="237" spans="1:38" x14ac:dyDescent="0.25">
      <c r="A237" s="722"/>
      <c r="B237" s="689"/>
      <c r="C237" s="626"/>
      <c r="D237" s="640"/>
      <c r="E237" s="15" t="s">
        <v>50</v>
      </c>
      <c r="F237" s="16">
        <v>2</v>
      </c>
      <c r="G237" s="16">
        <v>0</v>
      </c>
      <c r="H237" s="16">
        <v>0</v>
      </c>
      <c r="I237" s="16">
        <v>0</v>
      </c>
      <c r="J237" s="16">
        <v>0</v>
      </c>
      <c r="K237" s="16">
        <v>0</v>
      </c>
      <c r="L237" s="16">
        <v>0</v>
      </c>
      <c r="M237" s="187">
        <f t="shared" si="196"/>
        <v>2</v>
      </c>
      <c r="N237" s="197"/>
      <c r="O237" s="174">
        <v>13</v>
      </c>
      <c r="P237" s="174">
        <v>25</v>
      </c>
      <c r="Q237" s="174">
        <v>10</v>
      </c>
      <c r="R237" s="174">
        <v>1</v>
      </c>
      <c r="S237" s="174">
        <v>8</v>
      </c>
      <c r="T237" s="174">
        <v>4</v>
      </c>
      <c r="U237" s="174"/>
      <c r="V237" s="187">
        <f t="shared" si="197"/>
        <v>61</v>
      </c>
      <c r="W237" s="13"/>
      <c r="X237" s="146">
        <f t="shared" si="198"/>
        <v>15</v>
      </c>
      <c r="Y237" s="147">
        <f t="shared" ref="Y237" si="227">X237/$AQ$3</f>
        <v>2.9880478087649404E-2</v>
      </c>
      <c r="Z237" s="47">
        <f t="shared" si="199"/>
        <v>25</v>
      </c>
      <c r="AA237" s="149">
        <f t="shared" si="201"/>
        <v>3.7993920972644375E-2</v>
      </c>
      <c r="AB237" s="146">
        <f t="shared" si="190"/>
        <v>10</v>
      </c>
      <c r="AC237" s="147">
        <f t="shared" si="202"/>
        <v>2.4330900243309004E-2</v>
      </c>
      <c r="AD237" s="47">
        <f t="shared" si="191"/>
        <v>1</v>
      </c>
      <c r="AE237" s="149">
        <f t="shared" si="203"/>
        <v>3.0487804878048782E-3</v>
      </c>
      <c r="AF237" s="146">
        <f t="shared" si="192"/>
        <v>8</v>
      </c>
      <c r="AG237" s="147">
        <f t="shared" si="204"/>
        <v>3.1746031746031744E-2</v>
      </c>
      <c r="AH237" s="47">
        <f t="shared" si="193"/>
        <v>4</v>
      </c>
      <c r="AI237" s="149">
        <f t="shared" si="205"/>
        <v>9.3676814988290398E-3</v>
      </c>
      <c r="AJ237" s="150">
        <f t="shared" si="194"/>
        <v>0</v>
      </c>
      <c r="AK237" s="151">
        <f t="shared" si="206"/>
        <v>0</v>
      </c>
      <c r="AL237" s="47">
        <f t="shared" si="195"/>
        <v>63</v>
      </c>
    </row>
    <row r="238" spans="1:38" x14ac:dyDescent="0.25">
      <c r="A238" s="722"/>
      <c r="B238" s="689"/>
      <c r="C238" s="626"/>
      <c r="D238" s="640"/>
      <c r="E238" s="15" t="s">
        <v>35</v>
      </c>
      <c r="F238" s="16">
        <v>47</v>
      </c>
      <c r="G238" s="16">
        <v>11</v>
      </c>
      <c r="H238" s="16">
        <v>5</v>
      </c>
      <c r="I238" s="16">
        <v>42</v>
      </c>
      <c r="J238" s="16">
        <v>16</v>
      </c>
      <c r="K238" s="16">
        <v>16</v>
      </c>
      <c r="L238" s="16">
        <v>6</v>
      </c>
      <c r="M238" s="187">
        <f t="shared" si="196"/>
        <v>143</v>
      </c>
      <c r="N238" s="197"/>
      <c r="O238" s="174">
        <v>61</v>
      </c>
      <c r="P238" s="174">
        <v>81</v>
      </c>
      <c r="Q238" s="174">
        <v>79</v>
      </c>
      <c r="R238" s="174">
        <v>47</v>
      </c>
      <c r="S238" s="174">
        <v>57</v>
      </c>
      <c r="T238" s="174">
        <v>112</v>
      </c>
      <c r="U238" s="174">
        <v>79</v>
      </c>
      <c r="V238" s="187">
        <f t="shared" si="197"/>
        <v>516</v>
      </c>
      <c r="W238" s="13"/>
      <c r="X238" s="146">
        <f t="shared" si="198"/>
        <v>108</v>
      </c>
      <c r="Y238" s="147">
        <f t="shared" ref="Y238" si="228">X238/$AQ$3</f>
        <v>0.2151394422310757</v>
      </c>
      <c r="Z238" s="47">
        <f t="shared" si="199"/>
        <v>92</v>
      </c>
      <c r="AA238" s="149">
        <f t="shared" si="201"/>
        <v>0.1398176291793313</v>
      </c>
      <c r="AB238" s="146">
        <f t="shared" si="190"/>
        <v>84</v>
      </c>
      <c r="AC238" s="147">
        <f t="shared" si="202"/>
        <v>0.20437956204379562</v>
      </c>
      <c r="AD238" s="47">
        <f t="shared" si="191"/>
        <v>89</v>
      </c>
      <c r="AE238" s="149">
        <f t="shared" si="203"/>
        <v>0.27134146341463417</v>
      </c>
      <c r="AF238" s="146">
        <f t="shared" si="192"/>
        <v>73</v>
      </c>
      <c r="AG238" s="147">
        <f t="shared" si="204"/>
        <v>0.28968253968253971</v>
      </c>
      <c r="AH238" s="47">
        <f t="shared" si="193"/>
        <v>128</v>
      </c>
      <c r="AI238" s="149">
        <f t="shared" si="205"/>
        <v>0.29976580796252927</v>
      </c>
      <c r="AJ238" s="150">
        <f t="shared" si="194"/>
        <v>85</v>
      </c>
      <c r="AK238" s="151">
        <f t="shared" si="206"/>
        <v>0.265625</v>
      </c>
      <c r="AL238" s="47">
        <f t="shared" si="195"/>
        <v>659</v>
      </c>
    </row>
    <row r="239" spans="1:38" x14ac:dyDescent="0.25">
      <c r="A239" s="722"/>
      <c r="B239" s="689"/>
      <c r="C239" s="626"/>
      <c r="D239" s="640"/>
      <c r="E239" s="15" t="s">
        <v>37</v>
      </c>
      <c r="F239" s="16">
        <v>26</v>
      </c>
      <c r="G239" s="16">
        <v>9</v>
      </c>
      <c r="H239" s="16">
        <v>10</v>
      </c>
      <c r="I239" s="16">
        <v>12</v>
      </c>
      <c r="J239" s="16">
        <v>11</v>
      </c>
      <c r="K239" s="16">
        <v>8</v>
      </c>
      <c r="L239" s="16">
        <v>3</v>
      </c>
      <c r="M239" s="187">
        <f t="shared" si="196"/>
        <v>79</v>
      </c>
      <c r="N239" s="197"/>
      <c r="O239" s="174">
        <v>110</v>
      </c>
      <c r="P239" s="174">
        <v>237</v>
      </c>
      <c r="Q239" s="174">
        <v>89</v>
      </c>
      <c r="R239" s="174">
        <v>47</v>
      </c>
      <c r="S239" s="174">
        <v>43</v>
      </c>
      <c r="T239" s="174">
        <v>95</v>
      </c>
      <c r="U239" s="174">
        <v>65</v>
      </c>
      <c r="V239" s="187">
        <f t="shared" si="197"/>
        <v>686</v>
      </c>
      <c r="W239" s="13"/>
      <c r="X239" s="146">
        <f t="shared" si="198"/>
        <v>136</v>
      </c>
      <c r="Y239" s="147">
        <f t="shared" ref="Y239" si="229">X239/$AQ$3</f>
        <v>0.27091633466135456</v>
      </c>
      <c r="Z239" s="47">
        <f t="shared" si="199"/>
        <v>246</v>
      </c>
      <c r="AA239" s="149">
        <f t="shared" si="201"/>
        <v>0.37386018237082069</v>
      </c>
      <c r="AB239" s="146">
        <f t="shared" si="190"/>
        <v>99</v>
      </c>
      <c r="AC239" s="147">
        <f t="shared" si="202"/>
        <v>0.24087591240875914</v>
      </c>
      <c r="AD239" s="47">
        <f t="shared" si="191"/>
        <v>59</v>
      </c>
      <c r="AE239" s="149">
        <f t="shared" si="203"/>
        <v>0.1798780487804878</v>
      </c>
      <c r="AF239" s="146">
        <f t="shared" si="192"/>
        <v>54</v>
      </c>
      <c r="AG239" s="147">
        <f t="shared" si="204"/>
        <v>0.21428571428571427</v>
      </c>
      <c r="AH239" s="47">
        <f t="shared" si="193"/>
        <v>103</v>
      </c>
      <c r="AI239" s="149">
        <f t="shared" si="205"/>
        <v>0.24121779859484777</v>
      </c>
      <c r="AJ239" s="150">
        <f t="shared" si="194"/>
        <v>68</v>
      </c>
      <c r="AK239" s="151">
        <f t="shared" si="206"/>
        <v>0.21249999999999999</v>
      </c>
      <c r="AL239" s="47">
        <f t="shared" si="195"/>
        <v>765</v>
      </c>
    </row>
    <row r="240" spans="1:38" x14ac:dyDescent="0.25">
      <c r="A240" s="722"/>
      <c r="B240" s="689"/>
      <c r="C240" s="626"/>
      <c r="D240" s="640"/>
      <c r="E240" s="15" t="s">
        <v>36</v>
      </c>
      <c r="F240" s="16">
        <v>59</v>
      </c>
      <c r="G240" s="16">
        <v>20</v>
      </c>
      <c r="H240" s="16">
        <v>14</v>
      </c>
      <c r="I240" s="16">
        <v>47</v>
      </c>
      <c r="J240" s="16">
        <v>17</v>
      </c>
      <c r="K240" s="16">
        <v>14</v>
      </c>
      <c r="L240" s="16">
        <v>9</v>
      </c>
      <c r="M240" s="187">
        <f t="shared" si="196"/>
        <v>180</v>
      </c>
      <c r="N240" s="197"/>
      <c r="O240" s="174">
        <v>168</v>
      </c>
      <c r="P240" s="174">
        <v>220</v>
      </c>
      <c r="Q240" s="174">
        <v>186</v>
      </c>
      <c r="R240" s="174">
        <v>126</v>
      </c>
      <c r="S240" s="174">
        <v>91</v>
      </c>
      <c r="T240" s="174">
        <v>172</v>
      </c>
      <c r="U240" s="174">
        <v>148</v>
      </c>
      <c r="V240" s="187">
        <f t="shared" si="197"/>
        <v>1111</v>
      </c>
      <c r="W240" s="13"/>
      <c r="X240" s="146">
        <f t="shared" si="198"/>
        <v>227</v>
      </c>
      <c r="Y240" s="147">
        <f t="shared" ref="Y240" si="230">X240/$AQ$3</f>
        <v>0.45219123505976094</v>
      </c>
      <c r="Z240" s="47">
        <f t="shared" si="199"/>
        <v>240</v>
      </c>
      <c r="AA240" s="149">
        <f t="shared" si="201"/>
        <v>0.36474164133738601</v>
      </c>
      <c r="AB240" s="146">
        <f t="shared" si="190"/>
        <v>200</v>
      </c>
      <c r="AC240" s="147">
        <f t="shared" si="202"/>
        <v>0.48661800486618007</v>
      </c>
      <c r="AD240" s="47">
        <f t="shared" si="191"/>
        <v>173</v>
      </c>
      <c r="AE240" s="149">
        <f t="shared" si="203"/>
        <v>0.52743902439024393</v>
      </c>
      <c r="AF240" s="146">
        <f t="shared" si="192"/>
        <v>108</v>
      </c>
      <c r="AG240" s="147">
        <f t="shared" si="204"/>
        <v>0.42857142857142855</v>
      </c>
      <c r="AH240" s="47">
        <f t="shared" si="193"/>
        <v>186</v>
      </c>
      <c r="AI240" s="149">
        <f t="shared" si="205"/>
        <v>0.43559718969555034</v>
      </c>
      <c r="AJ240" s="150">
        <f t="shared" si="194"/>
        <v>157</v>
      </c>
      <c r="AK240" s="151">
        <f t="shared" si="206"/>
        <v>0.49062499999999998</v>
      </c>
      <c r="AL240" s="47">
        <f t="shared" si="195"/>
        <v>1291</v>
      </c>
    </row>
    <row r="241" spans="1:38" x14ac:dyDescent="0.25">
      <c r="A241" s="722"/>
      <c r="B241" s="689"/>
      <c r="C241" s="626"/>
      <c r="D241" s="640" t="s">
        <v>167</v>
      </c>
      <c r="E241" s="15" t="s">
        <v>38</v>
      </c>
      <c r="F241" s="16">
        <v>5</v>
      </c>
      <c r="G241" s="16">
        <v>2</v>
      </c>
      <c r="H241" s="16">
        <v>3</v>
      </c>
      <c r="I241" s="16">
        <v>1</v>
      </c>
      <c r="J241" s="16">
        <v>0</v>
      </c>
      <c r="K241" s="16">
        <v>0</v>
      </c>
      <c r="L241" s="16">
        <v>1</v>
      </c>
      <c r="M241" s="187">
        <f t="shared" si="196"/>
        <v>12</v>
      </c>
      <c r="N241" s="197"/>
      <c r="O241" s="174">
        <v>31</v>
      </c>
      <c r="P241" s="174">
        <v>70</v>
      </c>
      <c r="Q241" s="174">
        <v>25</v>
      </c>
      <c r="R241" s="174">
        <v>19</v>
      </c>
      <c r="S241" s="174">
        <v>8</v>
      </c>
      <c r="T241" s="174">
        <v>19</v>
      </c>
      <c r="U241" s="174">
        <v>17</v>
      </c>
      <c r="V241" s="187">
        <f t="shared" si="197"/>
        <v>189</v>
      </c>
      <c r="W241" s="13"/>
      <c r="X241" s="146">
        <f t="shared" si="198"/>
        <v>36</v>
      </c>
      <c r="Y241" s="147">
        <f t="shared" ref="Y241" si="231">X241/$AQ$3</f>
        <v>7.1713147410358571E-2</v>
      </c>
      <c r="Z241" s="47">
        <f t="shared" si="199"/>
        <v>72</v>
      </c>
      <c r="AA241" s="149">
        <f t="shared" si="201"/>
        <v>0.10942249240121581</v>
      </c>
      <c r="AB241" s="146">
        <f t="shared" si="190"/>
        <v>28</v>
      </c>
      <c r="AC241" s="147">
        <f t="shared" si="202"/>
        <v>6.8126520681265207E-2</v>
      </c>
      <c r="AD241" s="47">
        <f t="shared" si="191"/>
        <v>20</v>
      </c>
      <c r="AE241" s="149">
        <f t="shared" si="203"/>
        <v>6.097560975609756E-2</v>
      </c>
      <c r="AF241" s="146">
        <f t="shared" si="192"/>
        <v>8</v>
      </c>
      <c r="AG241" s="147">
        <f t="shared" si="204"/>
        <v>3.1746031746031744E-2</v>
      </c>
      <c r="AH241" s="47">
        <f t="shared" si="193"/>
        <v>19</v>
      </c>
      <c r="AI241" s="149">
        <f t="shared" si="205"/>
        <v>4.449648711943794E-2</v>
      </c>
      <c r="AJ241" s="150">
        <f t="shared" si="194"/>
        <v>18</v>
      </c>
      <c r="AK241" s="151">
        <f t="shared" si="206"/>
        <v>5.6250000000000001E-2</v>
      </c>
      <c r="AL241" s="47">
        <f t="shared" si="195"/>
        <v>201</v>
      </c>
    </row>
    <row r="242" spans="1:38" x14ac:dyDescent="0.25">
      <c r="A242" s="722"/>
      <c r="B242" s="689"/>
      <c r="C242" s="626"/>
      <c r="D242" s="640"/>
      <c r="E242" s="15" t="s">
        <v>50</v>
      </c>
      <c r="F242" s="16">
        <v>4</v>
      </c>
      <c r="G242" s="16">
        <v>2</v>
      </c>
      <c r="H242" s="16">
        <v>0</v>
      </c>
      <c r="I242" s="16">
        <v>0</v>
      </c>
      <c r="J242" s="16">
        <v>0</v>
      </c>
      <c r="K242" s="16">
        <v>0</v>
      </c>
      <c r="L242" s="16">
        <v>0</v>
      </c>
      <c r="M242" s="187">
        <f t="shared" si="196"/>
        <v>6</v>
      </c>
      <c r="N242" s="197"/>
      <c r="O242" s="174">
        <v>29</v>
      </c>
      <c r="P242" s="174">
        <v>44</v>
      </c>
      <c r="Q242" s="174">
        <v>14</v>
      </c>
      <c r="R242" s="174">
        <v>11</v>
      </c>
      <c r="S242" s="174">
        <v>11</v>
      </c>
      <c r="T242" s="174">
        <v>8</v>
      </c>
      <c r="U242" s="174">
        <v>9</v>
      </c>
      <c r="V242" s="187">
        <f t="shared" si="197"/>
        <v>126</v>
      </c>
      <c r="W242" s="13"/>
      <c r="X242" s="146">
        <f t="shared" si="198"/>
        <v>33</v>
      </c>
      <c r="Y242" s="351">
        <f t="shared" ref="Y242" si="232">X242/$AQ$3</f>
        <v>6.5737051792828682E-2</v>
      </c>
      <c r="Z242" s="47">
        <f t="shared" si="199"/>
        <v>46</v>
      </c>
      <c r="AA242" s="352">
        <f t="shared" si="201"/>
        <v>6.9908814589665649E-2</v>
      </c>
      <c r="AB242" s="146">
        <f t="shared" si="190"/>
        <v>14</v>
      </c>
      <c r="AC242" s="147">
        <f t="shared" si="202"/>
        <v>3.4063260340632603E-2</v>
      </c>
      <c r="AD242" s="47">
        <f t="shared" si="191"/>
        <v>11</v>
      </c>
      <c r="AE242" s="149">
        <f t="shared" si="203"/>
        <v>3.3536585365853661E-2</v>
      </c>
      <c r="AF242" s="146">
        <f t="shared" si="192"/>
        <v>11</v>
      </c>
      <c r="AG242" s="147">
        <f t="shared" si="204"/>
        <v>4.3650793650793648E-2</v>
      </c>
      <c r="AH242" s="47">
        <f t="shared" si="193"/>
        <v>8</v>
      </c>
      <c r="AI242" s="149">
        <f t="shared" si="205"/>
        <v>1.873536299765808E-2</v>
      </c>
      <c r="AJ242" s="150">
        <f t="shared" si="194"/>
        <v>9</v>
      </c>
      <c r="AK242" s="151">
        <f t="shared" si="206"/>
        <v>2.8125000000000001E-2</v>
      </c>
      <c r="AL242" s="47">
        <f t="shared" si="195"/>
        <v>132</v>
      </c>
    </row>
    <row r="243" spans="1:38" x14ac:dyDescent="0.25">
      <c r="A243" s="722"/>
      <c r="B243" s="689"/>
      <c r="C243" s="626"/>
      <c r="D243" s="640"/>
      <c r="E243" s="15" t="s">
        <v>35</v>
      </c>
      <c r="F243" s="16">
        <v>44</v>
      </c>
      <c r="G243" s="16">
        <v>8</v>
      </c>
      <c r="H243" s="16">
        <v>5</v>
      </c>
      <c r="I243" s="16">
        <v>44</v>
      </c>
      <c r="J243" s="16">
        <v>15</v>
      </c>
      <c r="K243" s="16">
        <v>15</v>
      </c>
      <c r="L243" s="16">
        <v>6</v>
      </c>
      <c r="M243" s="187">
        <f t="shared" si="196"/>
        <v>137</v>
      </c>
      <c r="N243" s="197"/>
      <c r="O243" s="174">
        <v>45</v>
      </c>
      <c r="P243" s="174">
        <v>72</v>
      </c>
      <c r="Q243" s="174">
        <v>64</v>
      </c>
      <c r="R243" s="174">
        <v>33</v>
      </c>
      <c r="S243" s="174">
        <v>46</v>
      </c>
      <c r="T243" s="174">
        <v>90</v>
      </c>
      <c r="U243" s="174">
        <v>66</v>
      </c>
      <c r="V243" s="187">
        <f t="shared" si="197"/>
        <v>416</v>
      </c>
      <c r="W243" s="13"/>
      <c r="X243" s="146">
        <f t="shared" si="198"/>
        <v>89</v>
      </c>
      <c r="Y243" s="147">
        <f t="shared" ref="Y243" si="233">X243/$AQ$3</f>
        <v>0.17729083665338646</v>
      </c>
      <c r="Z243" s="47">
        <f t="shared" si="199"/>
        <v>80</v>
      </c>
      <c r="AA243" s="149">
        <f t="shared" si="201"/>
        <v>0.12158054711246201</v>
      </c>
      <c r="AB243" s="146">
        <f t="shared" si="190"/>
        <v>69</v>
      </c>
      <c r="AC243" s="147">
        <f t="shared" si="202"/>
        <v>0.16788321167883211</v>
      </c>
      <c r="AD243" s="47">
        <f t="shared" si="191"/>
        <v>77</v>
      </c>
      <c r="AE243" s="149">
        <f t="shared" si="203"/>
        <v>0.2347560975609756</v>
      </c>
      <c r="AF243" s="146">
        <f t="shared" si="192"/>
        <v>61</v>
      </c>
      <c r="AG243" s="147">
        <f t="shared" si="204"/>
        <v>0.24206349206349206</v>
      </c>
      <c r="AH243" s="47">
        <f t="shared" si="193"/>
        <v>105</v>
      </c>
      <c r="AI243" s="149">
        <f t="shared" si="205"/>
        <v>0.24590163934426229</v>
      </c>
      <c r="AJ243" s="150">
        <f t="shared" si="194"/>
        <v>72</v>
      </c>
      <c r="AK243" s="151">
        <f t="shared" si="206"/>
        <v>0.22500000000000001</v>
      </c>
      <c r="AL243" s="47">
        <f t="shared" si="195"/>
        <v>553</v>
      </c>
    </row>
    <row r="244" spans="1:38" x14ac:dyDescent="0.25">
      <c r="A244" s="722"/>
      <c r="B244" s="689"/>
      <c r="C244" s="626"/>
      <c r="D244" s="640"/>
      <c r="E244" s="15" t="s">
        <v>37</v>
      </c>
      <c r="F244" s="16">
        <v>28</v>
      </c>
      <c r="G244" s="16">
        <v>12</v>
      </c>
      <c r="H244" s="16">
        <v>9</v>
      </c>
      <c r="I244" s="16">
        <v>17</v>
      </c>
      <c r="J244" s="16">
        <v>13</v>
      </c>
      <c r="K244" s="16">
        <v>10</v>
      </c>
      <c r="L244" s="16">
        <v>2</v>
      </c>
      <c r="M244" s="187">
        <f t="shared" si="196"/>
        <v>91</v>
      </c>
      <c r="N244" s="197"/>
      <c r="O244" s="174">
        <v>142</v>
      </c>
      <c r="P244" s="174">
        <v>257</v>
      </c>
      <c r="Q244" s="174">
        <v>118</v>
      </c>
      <c r="R244" s="174">
        <v>74</v>
      </c>
      <c r="S244" s="174">
        <v>53</v>
      </c>
      <c r="T244" s="174">
        <v>106</v>
      </c>
      <c r="U244" s="174">
        <v>81</v>
      </c>
      <c r="V244" s="187">
        <f t="shared" si="197"/>
        <v>831</v>
      </c>
      <c r="W244" s="13"/>
      <c r="X244" s="146">
        <f t="shared" si="198"/>
        <v>170</v>
      </c>
      <c r="Y244" s="147">
        <f t="shared" ref="Y244" si="234">X244/$AQ$3</f>
        <v>0.3386454183266932</v>
      </c>
      <c r="Z244" s="47">
        <f t="shared" si="199"/>
        <v>269</v>
      </c>
      <c r="AA244" s="149">
        <f t="shared" si="201"/>
        <v>0.40881458966565348</v>
      </c>
      <c r="AB244" s="146">
        <f t="shared" si="190"/>
        <v>127</v>
      </c>
      <c r="AC244" s="147">
        <f t="shared" si="202"/>
        <v>0.30900243309002434</v>
      </c>
      <c r="AD244" s="47">
        <f t="shared" si="191"/>
        <v>91</v>
      </c>
      <c r="AE244" s="149">
        <f t="shared" si="203"/>
        <v>0.27743902439024393</v>
      </c>
      <c r="AF244" s="146">
        <f t="shared" si="192"/>
        <v>66</v>
      </c>
      <c r="AG244" s="147">
        <f t="shared" si="204"/>
        <v>0.26190476190476192</v>
      </c>
      <c r="AH244" s="47">
        <f t="shared" si="193"/>
        <v>116</v>
      </c>
      <c r="AI244" s="149">
        <f t="shared" si="205"/>
        <v>0.27166276346604218</v>
      </c>
      <c r="AJ244" s="150">
        <f t="shared" si="194"/>
        <v>83</v>
      </c>
      <c r="AK244" s="151">
        <f t="shared" si="206"/>
        <v>0.25937500000000002</v>
      </c>
      <c r="AL244" s="47">
        <f t="shared" si="195"/>
        <v>922</v>
      </c>
    </row>
    <row r="245" spans="1:38" x14ac:dyDescent="0.25">
      <c r="A245" s="722"/>
      <c r="B245" s="689"/>
      <c r="C245" s="626"/>
      <c r="D245" s="640"/>
      <c r="E245" s="15" t="s">
        <v>36</v>
      </c>
      <c r="F245" s="16">
        <v>56</v>
      </c>
      <c r="G245" s="16">
        <v>17</v>
      </c>
      <c r="H245" s="16">
        <v>14</v>
      </c>
      <c r="I245" s="16">
        <v>40</v>
      </c>
      <c r="J245" s="16">
        <v>16</v>
      </c>
      <c r="K245" s="16">
        <v>13</v>
      </c>
      <c r="L245" s="16">
        <v>9</v>
      </c>
      <c r="M245" s="187">
        <f t="shared" si="196"/>
        <v>165</v>
      </c>
      <c r="N245" s="197"/>
      <c r="O245" s="174">
        <v>118</v>
      </c>
      <c r="P245" s="174">
        <v>174</v>
      </c>
      <c r="Q245" s="174">
        <v>159</v>
      </c>
      <c r="R245" s="174">
        <v>89</v>
      </c>
      <c r="S245" s="174">
        <v>90</v>
      </c>
      <c r="T245" s="174">
        <v>166</v>
      </c>
      <c r="U245" s="174">
        <v>129</v>
      </c>
      <c r="V245" s="187">
        <f t="shared" si="197"/>
        <v>925</v>
      </c>
      <c r="W245" s="13"/>
      <c r="X245" s="146">
        <f t="shared" si="198"/>
        <v>174</v>
      </c>
      <c r="Y245" s="147">
        <f t="shared" ref="Y245" si="235">X245/$AQ$3</f>
        <v>0.34661354581673309</v>
      </c>
      <c r="Z245" s="47">
        <f t="shared" si="199"/>
        <v>191</v>
      </c>
      <c r="AA245" s="149">
        <f t="shared" si="201"/>
        <v>0.29027355623100304</v>
      </c>
      <c r="AB245" s="146">
        <f t="shared" si="190"/>
        <v>173</v>
      </c>
      <c r="AC245" s="147">
        <f t="shared" si="202"/>
        <v>0.42092457420924573</v>
      </c>
      <c r="AD245" s="47">
        <f t="shared" si="191"/>
        <v>129</v>
      </c>
      <c r="AE245" s="149">
        <f t="shared" si="203"/>
        <v>0.39329268292682928</v>
      </c>
      <c r="AF245" s="146">
        <f t="shared" si="192"/>
        <v>106</v>
      </c>
      <c r="AG245" s="147">
        <f t="shared" si="204"/>
        <v>0.42063492063492064</v>
      </c>
      <c r="AH245" s="47">
        <f t="shared" si="193"/>
        <v>179</v>
      </c>
      <c r="AI245" s="149">
        <f t="shared" si="205"/>
        <v>0.41920374707259955</v>
      </c>
      <c r="AJ245" s="150">
        <f t="shared" si="194"/>
        <v>138</v>
      </c>
      <c r="AK245" s="151">
        <f t="shared" si="206"/>
        <v>0.43125000000000002</v>
      </c>
      <c r="AL245" s="47">
        <f t="shared" si="195"/>
        <v>1090</v>
      </c>
    </row>
    <row r="246" spans="1:38" x14ac:dyDescent="0.25">
      <c r="A246" s="722"/>
      <c r="B246" s="689" t="s">
        <v>207</v>
      </c>
      <c r="C246" s="707"/>
      <c r="D246" s="640" t="s">
        <v>168</v>
      </c>
      <c r="E246" s="15" t="s">
        <v>38</v>
      </c>
      <c r="F246" s="16">
        <v>2</v>
      </c>
      <c r="G246" s="16">
        <v>1</v>
      </c>
      <c r="H246" s="16">
        <v>1</v>
      </c>
      <c r="I246" s="16">
        <v>1</v>
      </c>
      <c r="J246" s="16">
        <v>0</v>
      </c>
      <c r="K246" s="16">
        <v>0</v>
      </c>
      <c r="L246" s="16">
        <v>0</v>
      </c>
      <c r="M246" s="187">
        <f t="shared" si="196"/>
        <v>5</v>
      </c>
      <c r="N246" s="197"/>
      <c r="O246" s="174">
        <v>24</v>
      </c>
      <c r="P246" s="174">
        <v>49</v>
      </c>
      <c r="Q246" s="174">
        <v>13</v>
      </c>
      <c r="R246" s="174">
        <v>14</v>
      </c>
      <c r="S246" s="174">
        <v>12</v>
      </c>
      <c r="T246" s="174">
        <v>15</v>
      </c>
      <c r="U246" s="174">
        <v>12</v>
      </c>
      <c r="V246" s="187">
        <f t="shared" si="197"/>
        <v>139</v>
      </c>
      <c r="W246" s="13"/>
      <c r="X246" s="146">
        <f t="shared" si="198"/>
        <v>26</v>
      </c>
      <c r="Y246" s="147">
        <f t="shared" ref="Y246" si="236">X246/$AQ$3</f>
        <v>5.1792828685258967E-2</v>
      </c>
      <c r="Z246" s="47">
        <f t="shared" si="199"/>
        <v>50</v>
      </c>
      <c r="AA246" s="149">
        <f t="shared" si="201"/>
        <v>7.598784194528875E-2</v>
      </c>
      <c r="AB246" s="146">
        <f t="shared" si="190"/>
        <v>14</v>
      </c>
      <c r="AC246" s="147">
        <f t="shared" si="202"/>
        <v>3.4063260340632603E-2</v>
      </c>
      <c r="AD246" s="47">
        <f t="shared" si="191"/>
        <v>15</v>
      </c>
      <c r="AE246" s="149">
        <f t="shared" si="203"/>
        <v>4.573170731707317E-2</v>
      </c>
      <c r="AF246" s="146">
        <f t="shared" si="192"/>
        <v>12</v>
      </c>
      <c r="AG246" s="147">
        <f t="shared" si="204"/>
        <v>4.7619047619047616E-2</v>
      </c>
      <c r="AH246" s="47">
        <f t="shared" si="193"/>
        <v>15</v>
      </c>
      <c r="AI246" s="149">
        <f t="shared" si="205"/>
        <v>3.5128805620608897E-2</v>
      </c>
      <c r="AJ246" s="150">
        <f t="shared" si="194"/>
        <v>12</v>
      </c>
      <c r="AK246" s="151">
        <f t="shared" si="206"/>
        <v>3.7499999999999999E-2</v>
      </c>
      <c r="AL246" s="47">
        <f t="shared" si="195"/>
        <v>144</v>
      </c>
    </row>
    <row r="247" spans="1:38" x14ac:dyDescent="0.25">
      <c r="A247" s="722"/>
      <c r="B247" s="689"/>
      <c r="C247" s="707"/>
      <c r="D247" s="640"/>
      <c r="E247" s="15" t="s">
        <v>50</v>
      </c>
      <c r="F247" s="16">
        <v>1</v>
      </c>
      <c r="G247" s="16">
        <v>0</v>
      </c>
      <c r="H247" s="16">
        <v>0</v>
      </c>
      <c r="I247" s="16">
        <v>0</v>
      </c>
      <c r="J247" s="16">
        <v>0</v>
      </c>
      <c r="K247" s="16">
        <v>1</v>
      </c>
      <c r="L247" s="16">
        <v>0</v>
      </c>
      <c r="M247" s="187">
        <f t="shared" si="196"/>
        <v>2</v>
      </c>
      <c r="N247" s="197"/>
      <c r="O247" s="174">
        <v>12</v>
      </c>
      <c r="P247" s="174">
        <v>30</v>
      </c>
      <c r="Q247" s="174">
        <v>7</v>
      </c>
      <c r="R247" s="174">
        <v>3</v>
      </c>
      <c r="S247" s="174">
        <v>3</v>
      </c>
      <c r="T247" s="174">
        <v>5</v>
      </c>
      <c r="U247" s="174"/>
      <c r="V247" s="187">
        <f t="shared" si="197"/>
        <v>60</v>
      </c>
      <c r="W247" s="13"/>
      <c r="X247" s="146">
        <f t="shared" si="198"/>
        <v>13</v>
      </c>
      <c r="Y247" s="147">
        <f t="shared" ref="Y247" si="237">X247/$AQ$3</f>
        <v>2.5896414342629483E-2</v>
      </c>
      <c r="Z247" s="47">
        <f t="shared" si="199"/>
        <v>30</v>
      </c>
      <c r="AA247" s="149">
        <f t="shared" si="201"/>
        <v>4.5592705167173252E-2</v>
      </c>
      <c r="AB247" s="146">
        <f t="shared" si="190"/>
        <v>7</v>
      </c>
      <c r="AC247" s="147">
        <f t="shared" si="202"/>
        <v>1.7031630170316302E-2</v>
      </c>
      <c r="AD247" s="47">
        <f t="shared" si="191"/>
        <v>3</v>
      </c>
      <c r="AE247" s="149">
        <f t="shared" si="203"/>
        <v>9.1463414634146336E-3</v>
      </c>
      <c r="AF247" s="146">
        <f t="shared" si="192"/>
        <v>3</v>
      </c>
      <c r="AG247" s="147">
        <f t="shared" si="204"/>
        <v>1.1904761904761904E-2</v>
      </c>
      <c r="AH247" s="47">
        <f t="shared" si="193"/>
        <v>6</v>
      </c>
      <c r="AI247" s="149">
        <f t="shared" si="205"/>
        <v>1.405152224824356E-2</v>
      </c>
      <c r="AJ247" s="150">
        <f t="shared" si="194"/>
        <v>0</v>
      </c>
      <c r="AK247" s="151">
        <f t="shared" si="206"/>
        <v>0</v>
      </c>
      <c r="AL247" s="47">
        <f t="shared" si="195"/>
        <v>62</v>
      </c>
    </row>
    <row r="248" spans="1:38" x14ac:dyDescent="0.25">
      <c r="A248" s="722"/>
      <c r="B248" s="689"/>
      <c r="C248" s="707"/>
      <c r="D248" s="640"/>
      <c r="E248" s="15" t="s">
        <v>35</v>
      </c>
      <c r="F248" s="16">
        <v>63</v>
      </c>
      <c r="G248" s="16">
        <v>18</v>
      </c>
      <c r="H248" s="16">
        <v>10</v>
      </c>
      <c r="I248" s="16">
        <v>57</v>
      </c>
      <c r="J248" s="16">
        <v>24</v>
      </c>
      <c r="K248" s="16">
        <v>21</v>
      </c>
      <c r="L248" s="16">
        <v>13</v>
      </c>
      <c r="M248" s="187">
        <f t="shared" si="196"/>
        <v>206</v>
      </c>
      <c r="N248" s="197"/>
      <c r="O248" s="174">
        <v>80</v>
      </c>
      <c r="P248" s="174">
        <v>112</v>
      </c>
      <c r="Q248" s="174">
        <v>124</v>
      </c>
      <c r="R248" s="174">
        <v>64</v>
      </c>
      <c r="S248" s="174">
        <v>67</v>
      </c>
      <c r="T248" s="174">
        <v>124</v>
      </c>
      <c r="U248" s="174">
        <v>90</v>
      </c>
      <c r="V248" s="187">
        <f t="shared" si="197"/>
        <v>661</v>
      </c>
      <c r="W248" s="13"/>
      <c r="X248" s="146">
        <f t="shared" si="198"/>
        <v>143</v>
      </c>
      <c r="Y248" s="147">
        <f t="shared" ref="Y248" si="238">X248/$AQ$3</f>
        <v>0.28486055776892433</v>
      </c>
      <c r="Z248" s="47">
        <f t="shared" si="199"/>
        <v>130</v>
      </c>
      <c r="AA248" s="149">
        <f t="shared" si="201"/>
        <v>0.19756838905775076</v>
      </c>
      <c r="AB248" s="146">
        <f t="shared" si="190"/>
        <v>134</v>
      </c>
      <c r="AC248" s="147">
        <f t="shared" si="202"/>
        <v>0.32603406326034062</v>
      </c>
      <c r="AD248" s="47">
        <f t="shared" si="191"/>
        <v>121</v>
      </c>
      <c r="AE248" s="149">
        <f t="shared" si="203"/>
        <v>0.36890243902439024</v>
      </c>
      <c r="AF248" s="146">
        <f t="shared" si="192"/>
        <v>91</v>
      </c>
      <c r="AG248" s="147">
        <f t="shared" si="204"/>
        <v>0.3611111111111111</v>
      </c>
      <c r="AH248" s="47">
        <f t="shared" si="193"/>
        <v>145</v>
      </c>
      <c r="AI248" s="149">
        <f t="shared" si="205"/>
        <v>0.33957845433255268</v>
      </c>
      <c r="AJ248" s="150">
        <f t="shared" si="194"/>
        <v>103</v>
      </c>
      <c r="AK248" s="151">
        <f t="shared" si="206"/>
        <v>0.32187500000000002</v>
      </c>
      <c r="AL248" s="47">
        <f t="shared" si="195"/>
        <v>867</v>
      </c>
    </row>
    <row r="249" spans="1:38" x14ac:dyDescent="0.25">
      <c r="A249" s="722"/>
      <c r="B249" s="689"/>
      <c r="C249" s="707"/>
      <c r="D249" s="640"/>
      <c r="E249" s="15" t="s">
        <v>37</v>
      </c>
      <c r="F249" s="16">
        <v>15</v>
      </c>
      <c r="G249" s="16">
        <v>5</v>
      </c>
      <c r="H249" s="16">
        <v>3</v>
      </c>
      <c r="I249" s="16">
        <v>4</v>
      </c>
      <c r="J249" s="16">
        <v>1</v>
      </c>
      <c r="K249" s="16">
        <v>1</v>
      </c>
      <c r="L249" s="16">
        <v>1</v>
      </c>
      <c r="M249" s="187">
        <f t="shared" si="196"/>
        <v>30</v>
      </c>
      <c r="N249" s="197"/>
      <c r="O249" s="174">
        <v>71</v>
      </c>
      <c r="P249" s="174">
        <v>158</v>
      </c>
      <c r="Q249" s="174">
        <v>51</v>
      </c>
      <c r="R249" s="174">
        <v>38</v>
      </c>
      <c r="S249" s="174">
        <v>34</v>
      </c>
      <c r="T249" s="174">
        <v>61</v>
      </c>
      <c r="U249" s="174">
        <v>51</v>
      </c>
      <c r="V249" s="187">
        <f t="shared" si="197"/>
        <v>464</v>
      </c>
      <c r="W249" s="13"/>
      <c r="X249" s="146">
        <f t="shared" si="198"/>
        <v>86</v>
      </c>
      <c r="Y249" s="147">
        <f t="shared" ref="Y249" si="239">X249/$AQ$3</f>
        <v>0.17131474103585656</v>
      </c>
      <c r="Z249" s="47">
        <f t="shared" si="199"/>
        <v>163</v>
      </c>
      <c r="AA249" s="149">
        <f t="shared" si="201"/>
        <v>0.24772036474164133</v>
      </c>
      <c r="AB249" s="146">
        <f t="shared" si="190"/>
        <v>54</v>
      </c>
      <c r="AC249" s="147">
        <f t="shared" si="202"/>
        <v>0.13138686131386862</v>
      </c>
      <c r="AD249" s="47">
        <f t="shared" si="191"/>
        <v>42</v>
      </c>
      <c r="AE249" s="149">
        <f t="shared" si="203"/>
        <v>0.12804878048780488</v>
      </c>
      <c r="AF249" s="146">
        <f t="shared" si="192"/>
        <v>35</v>
      </c>
      <c r="AG249" s="147">
        <f t="shared" si="204"/>
        <v>0.1388888888888889</v>
      </c>
      <c r="AH249" s="47">
        <f t="shared" si="193"/>
        <v>62</v>
      </c>
      <c r="AI249" s="149">
        <f t="shared" si="205"/>
        <v>0.14519906323185011</v>
      </c>
      <c r="AJ249" s="150">
        <f t="shared" si="194"/>
        <v>52</v>
      </c>
      <c r="AK249" s="151">
        <f t="shared" si="206"/>
        <v>0.16250000000000001</v>
      </c>
      <c r="AL249" s="47">
        <f t="shared" si="195"/>
        <v>494</v>
      </c>
    </row>
    <row r="250" spans="1:38" x14ac:dyDescent="0.25">
      <c r="A250" s="722"/>
      <c r="B250" s="689"/>
      <c r="C250" s="707"/>
      <c r="D250" s="640"/>
      <c r="E250" s="15" t="s">
        <v>36</v>
      </c>
      <c r="F250" s="16">
        <v>56</v>
      </c>
      <c r="G250" s="16">
        <v>17</v>
      </c>
      <c r="H250" s="16">
        <v>17</v>
      </c>
      <c r="I250" s="16">
        <v>40</v>
      </c>
      <c r="J250" s="16">
        <v>19</v>
      </c>
      <c r="K250" s="16">
        <v>15</v>
      </c>
      <c r="L250" s="16">
        <v>4</v>
      </c>
      <c r="M250" s="187">
        <f t="shared" si="196"/>
        <v>168</v>
      </c>
      <c r="N250" s="197"/>
      <c r="O250" s="174">
        <v>178</v>
      </c>
      <c r="P250" s="174">
        <v>268</v>
      </c>
      <c r="Q250" s="174">
        <v>185</v>
      </c>
      <c r="R250" s="174">
        <v>107</v>
      </c>
      <c r="S250" s="174">
        <v>92</v>
      </c>
      <c r="T250" s="174">
        <v>184</v>
      </c>
      <c r="U250" s="174">
        <v>149</v>
      </c>
      <c r="V250" s="187">
        <f t="shared" si="197"/>
        <v>1163</v>
      </c>
      <c r="W250" s="13"/>
      <c r="X250" s="146">
        <f t="shared" si="198"/>
        <v>234</v>
      </c>
      <c r="Y250" s="147">
        <f t="shared" ref="Y250" si="240">X250/$AQ$3</f>
        <v>0.46613545816733065</v>
      </c>
      <c r="Z250" s="47">
        <f t="shared" si="199"/>
        <v>285</v>
      </c>
      <c r="AA250" s="149">
        <f t="shared" si="201"/>
        <v>0.43313069908814589</v>
      </c>
      <c r="AB250" s="146">
        <f t="shared" si="190"/>
        <v>202</v>
      </c>
      <c r="AC250" s="147">
        <f t="shared" si="202"/>
        <v>0.49148418491484186</v>
      </c>
      <c r="AD250" s="47">
        <f t="shared" si="191"/>
        <v>147</v>
      </c>
      <c r="AE250" s="149">
        <f t="shared" si="203"/>
        <v>0.44817073170731708</v>
      </c>
      <c r="AF250" s="146">
        <f t="shared" si="192"/>
        <v>111</v>
      </c>
      <c r="AG250" s="147">
        <f t="shared" si="204"/>
        <v>0.44047619047619047</v>
      </c>
      <c r="AH250" s="47">
        <f t="shared" si="193"/>
        <v>199</v>
      </c>
      <c r="AI250" s="149">
        <f t="shared" si="205"/>
        <v>0.46604215456674475</v>
      </c>
      <c r="AJ250" s="150">
        <f t="shared" si="194"/>
        <v>153</v>
      </c>
      <c r="AK250" s="151">
        <f t="shared" si="206"/>
        <v>0.47812500000000002</v>
      </c>
      <c r="AL250" s="47">
        <f t="shared" si="195"/>
        <v>1331</v>
      </c>
    </row>
    <row r="251" spans="1:38" ht="15" customHeight="1" x14ac:dyDescent="0.25">
      <c r="A251" s="722"/>
      <c r="B251" s="689" t="s">
        <v>208</v>
      </c>
      <c r="C251" s="626" t="s">
        <v>47</v>
      </c>
      <c r="D251" s="640" t="s">
        <v>169</v>
      </c>
      <c r="E251" s="15" t="s">
        <v>38</v>
      </c>
      <c r="F251" s="16">
        <v>1</v>
      </c>
      <c r="G251" s="16">
        <v>1</v>
      </c>
      <c r="H251" s="16">
        <v>0</v>
      </c>
      <c r="I251" s="16">
        <v>1</v>
      </c>
      <c r="J251" s="16">
        <v>0</v>
      </c>
      <c r="K251" s="16">
        <v>0</v>
      </c>
      <c r="L251" s="16">
        <v>1</v>
      </c>
      <c r="M251" s="187">
        <f t="shared" si="196"/>
        <v>4</v>
      </c>
      <c r="N251" s="197"/>
      <c r="O251" s="174">
        <v>26</v>
      </c>
      <c r="P251" s="174">
        <v>57</v>
      </c>
      <c r="Q251" s="174">
        <v>5</v>
      </c>
      <c r="R251" s="174">
        <v>5</v>
      </c>
      <c r="S251" s="174">
        <v>6</v>
      </c>
      <c r="T251" s="174">
        <v>20</v>
      </c>
      <c r="U251" s="174">
        <v>7</v>
      </c>
      <c r="V251" s="187">
        <f t="shared" si="197"/>
        <v>126</v>
      </c>
      <c r="W251" s="13"/>
      <c r="X251" s="146">
        <f t="shared" si="198"/>
        <v>27</v>
      </c>
      <c r="Y251" s="147">
        <f t="shared" ref="Y251" si="241">X251/$AQ$3</f>
        <v>5.3784860557768925E-2</v>
      </c>
      <c r="Z251" s="47">
        <f t="shared" si="199"/>
        <v>58</v>
      </c>
      <c r="AA251" s="149">
        <f t="shared" si="201"/>
        <v>8.8145896656534953E-2</v>
      </c>
      <c r="AB251" s="146">
        <f t="shared" si="190"/>
        <v>5</v>
      </c>
      <c r="AC251" s="147">
        <f t="shared" si="202"/>
        <v>1.2165450121654502E-2</v>
      </c>
      <c r="AD251" s="47">
        <f t="shared" si="191"/>
        <v>6</v>
      </c>
      <c r="AE251" s="149">
        <f t="shared" si="203"/>
        <v>1.8292682926829267E-2</v>
      </c>
      <c r="AF251" s="146">
        <f t="shared" si="192"/>
        <v>6</v>
      </c>
      <c r="AG251" s="147">
        <f t="shared" si="204"/>
        <v>2.3809523809523808E-2</v>
      </c>
      <c r="AH251" s="47">
        <f t="shared" si="193"/>
        <v>20</v>
      </c>
      <c r="AI251" s="149">
        <f t="shared" si="205"/>
        <v>4.6838407494145202E-2</v>
      </c>
      <c r="AJ251" s="150">
        <f t="shared" si="194"/>
        <v>8</v>
      </c>
      <c r="AK251" s="151">
        <f t="shared" si="206"/>
        <v>2.5000000000000001E-2</v>
      </c>
      <c r="AL251" s="47">
        <f t="shared" si="195"/>
        <v>130</v>
      </c>
    </row>
    <row r="252" spans="1:38" x14ac:dyDescent="0.25">
      <c r="A252" s="722"/>
      <c r="B252" s="689"/>
      <c r="C252" s="626"/>
      <c r="D252" s="640"/>
      <c r="E252" s="15" t="s">
        <v>50</v>
      </c>
      <c r="F252" s="16">
        <v>0</v>
      </c>
      <c r="G252" s="16">
        <v>0</v>
      </c>
      <c r="H252" s="16">
        <v>0</v>
      </c>
      <c r="I252" s="16">
        <v>1</v>
      </c>
      <c r="J252" s="16">
        <v>1</v>
      </c>
      <c r="K252" s="16">
        <v>0</v>
      </c>
      <c r="L252" s="16">
        <v>0</v>
      </c>
      <c r="M252" s="187">
        <f t="shared" si="196"/>
        <v>2</v>
      </c>
      <c r="N252" s="197"/>
      <c r="O252" s="174">
        <v>8</v>
      </c>
      <c r="P252" s="174">
        <v>16</v>
      </c>
      <c r="Q252" s="174">
        <v>4</v>
      </c>
      <c r="R252" s="174"/>
      <c r="S252" s="174">
        <v>1</v>
      </c>
      <c r="T252" s="174">
        <v>8</v>
      </c>
      <c r="U252" s="174">
        <v>1</v>
      </c>
      <c r="V252" s="187">
        <f t="shared" si="197"/>
        <v>38</v>
      </c>
      <c r="W252" s="13"/>
      <c r="X252" s="146">
        <f t="shared" si="198"/>
        <v>8</v>
      </c>
      <c r="Y252" s="147">
        <f t="shared" ref="Y252" si="242">X252/$AQ$3</f>
        <v>1.5936254980079681E-2</v>
      </c>
      <c r="Z252" s="47">
        <f t="shared" si="199"/>
        <v>16</v>
      </c>
      <c r="AA252" s="149">
        <f t="shared" si="201"/>
        <v>2.4316109422492401E-2</v>
      </c>
      <c r="AB252" s="146">
        <f t="shared" si="190"/>
        <v>4</v>
      </c>
      <c r="AC252" s="147">
        <f t="shared" si="202"/>
        <v>9.7323600973236012E-3</v>
      </c>
      <c r="AD252" s="47">
        <f t="shared" si="191"/>
        <v>1</v>
      </c>
      <c r="AE252" s="149">
        <f t="shared" si="203"/>
        <v>3.0487804878048782E-3</v>
      </c>
      <c r="AF252" s="146">
        <f t="shared" si="192"/>
        <v>2</v>
      </c>
      <c r="AG252" s="147">
        <f t="shared" si="204"/>
        <v>7.9365079365079361E-3</v>
      </c>
      <c r="AH252" s="47">
        <f t="shared" si="193"/>
        <v>8</v>
      </c>
      <c r="AI252" s="149">
        <f t="shared" si="205"/>
        <v>1.873536299765808E-2</v>
      </c>
      <c r="AJ252" s="150">
        <f t="shared" si="194"/>
        <v>1</v>
      </c>
      <c r="AK252" s="151">
        <f t="shared" si="206"/>
        <v>3.1250000000000002E-3</v>
      </c>
      <c r="AL252" s="47">
        <f t="shared" si="195"/>
        <v>40</v>
      </c>
    </row>
    <row r="253" spans="1:38" x14ac:dyDescent="0.25">
      <c r="A253" s="722"/>
      <c r="B253" s="689"/>
      <c r="C253" s="626"/>
      <c r="D253" s="640"/>
      <c r="E253" s="15" t="s">
        <v>35</v>
      </c>
      <c r="F253" s="16">
        <v>53</v>
      </c>
      <c r="G253" s="16">
        <v>8</v>
      </c>
      <c r="H253" s="16">
        <v>7</v>
      </c>
      <c r="I253" s="16">
        <v>35</v>
      </c>
      <c r="J253" s="16">
        <v>17</v>
      </c>
      <c r="K253" s="16">
        <v>16</v>
      </c>
      <c r="L253" s="16">
        <v>9</v>
      </c>
      <c r="M253" s="187">
        <f t="shared" si="196"/>
        <v>145</v>
      </c>
      <c r="N253" s="197"/>
      <c r="O253" s="174">
        <v>80</v>
      </c>
      <c r="P253" s="174">
        <v>108</v>
      </c>
      <c r="Q253" s="174">
        <v>113</v>
      </c>
      <c r="R253" s="174">
        <v>63</v>
      </c>
      <c r="S253" s="174">
        <v>68</v>
      </c>
      <c r="T253" s="174">
        <v>107</v>
      </c>
      <c r="U253" s="174">
        <v>77</v>
      </c>
      <c r="V253" s="187">
        <f t="shared" si="197"/>
        <v>616</v>
      </c>
      <c r="W253" s="13"/>
      <c r="X253" s="146">
        <f t="shared" si="198"/>
        <v>133</v>
      </c>
      <c r="Y253" s="147">
        <f t="shared" ref="Y253" si="243">X253/$AQ$3</f>
        <v>0.26494023904382469</v>
      </c>
      <c r="Z253" s="47">
        <f t="shared" si="199"/>
        <v>116</v>
      </c>
      <c r="AA253" s="149">
        <f t="shared" si="201"/>
        <v>0.17629179331306991</v>
      </c>
      <c r="AB253" s="146">
        <f t="shared" si="190"/>
        <v>120</v>
      </c>
      <c r="AC253" s="147">
        <f t="shared" si="202"/>
        <v>0.29197080291970801</v>
      </c>
      <c r="AD253" s="47">
        <f t="shared" si="191"/>
        <v>98</v>
      </c>
      <c r="AE253" s="149">
        <f t="shared" si="203"/>
        <v>0.29878048780487804</v>
      </c>
      <c r="AF253" s="146">
        <f t="shared" si="192"/>
        <v>85</v>
      </c>
      <c r="AG253" s="147">
        <f t="shared" si="204"/>
        <v>0.33730158730158732</v>
      </c>
      <c r="AH253" s="47">
        <f t="shared" si="193"/>
        <v>123</v>
      </c>
      <c r="AI253" s="149">
        <f t="shared" si="205"/>
        <v>0.28805620608899296</v>
      </c>
      <c r="AJ253" s="150">
        <f t="shared" si="194"/>
        <v>86</v>
      </c>
      <c r="AK253" s="151">
        <f t="shared" si="206"/>
        <v>0.26874999999999999</v>
      </c>
      <c r="AL253" s="47">
        <f t="shared" si="195"/>
        <v>761</v>
      </c>
    </row>
    <row r="254" spans="1:38" x14ac:dyDescent="0.25">
      <c r="A254" s="722"/>
      <c r="B254" s="689"/>
      <c r="C254" s="626"/>
      <c r="D254" s="640"/>
      <c r="E254" s="15" t="s">
        <v>37</v>
      </c>
      <c r="F254" s="16">
        <v>17</v>
      </c>
      <c r="G254" s="16">
        <v>11</v>
      </c>
      <c r="H254" s="16">
        <v>9</v>
      </c>
      <c r="I254" s="16">
        <v>15</v>
      </c>
      <c r="J254" s="16">
        <v>6</v>
      </c>
      <c r="K254" s="16">
        <v>10</v>
      </c>
      <c r="L254" s="16">
        <v>1</v>
      </c>
      <c r="M254" s="187">
        <f t="shared" si="196"/>
        <v>69</v>
      </c>
      <c r="N254" s="197"/>
      <c r="O254" s="174">
        <v>69</v>
      </c>
      <c r="P254" s="174">
        <v>173</v>
      </c>
      <c r="Q254" s="174">
        <v>69</v>
      </c>
      <c r="R254" s="174">
        <v>38</v>
      </c>
      <c r="S254" s="174">
        <v>33</v>
      </c>
      <c r="T254" s="174">
        <v>72</v>
      </c>
      <c r="U254" s="174">
        <v>51</v>
      </c>
      <c r="V254" s="187">
        <f t="shared" si="197"/>
        <v>505</v>
      </c>
      <c r="W254" s="13"/>
      <c r="X254" s="146">
        <f t="shared" si="198"/>
        <v>86</v>
      </c>
      <c r="Y254" s="147">
        <f t="shared" ref="Y254" si="244">X254/$AQ$3</f>
        <v>0.17131474103585656</v>
      </c>
      <c r="Z254" s="47">
        <f t="shared" si="199"/>
        <v>184</v>
      </c>
      <c r="AA254" s="149">
        <f t="shared" si="201"/>
        <v>0.2796352583586626</v>
      </c>
      <c r="AB254" s="146">
        <f t="shared" si="190"/>
        <v>78</v>
      </c>
      <c r="AC254" s="147">
        <f t="shared" si="202"/>
        <v>0.18978102189781021</v>
      </c>
      <c r="AD254" s="47">
        <f t="shared" si="191"/>
        <v>53</v>
      </c>
      <c r="AE254" s="149">
        <f t="shared" si="203"/>
        <v>0.16158536585365854</v>
      </c>
      <c r="AF254" s="146">
        <f t="shared" si="192"/>
        <v>39</v>
      </c>
      <c r="AG254" s="147">
        <f t="shared" si="204"/>
        <v>0.15476190476190477</v>
      </c>
      <c r="AH254" s="47">
        <f t="shared" si="193"/>
        <v>82</v>
      </c>
      <c r="AI254" s="149">
        <f t="shared" si="205"/>
        <v>0.19203747072599531</v>
      </c>
      <c r="AJ254" s="150">
        <f t="shared" si="194"/>
        <v>52</v>
      </c>
      <c r="AK254" s="151">
        <f t="shared" si="206"/>
        <v>0.16250000000000001</v>
      </c>
      <c r="AL254" s="47">
        <f t="shared" si="195"/>
        <v>574</v>
      </c>
    </row>
    <row r="255" spans="1:38" x14ac:dyDescent="0.25">
      <c r="A255" s="722"/>
      <c r="B255" s="689"/>
      <c r="C255" s="626"/>
      <c r="D255" s="640"/>
      <c r="E255" s="15" t="s">
        <v>36</v>
      </c>
      <c r="F255" s="16">
        <v>66</v>
      </c>
      <c r="G255" s="16">
        <v>21</v>
      </c>
      <c r="H255" s="16">
        <v>15</v>
      </c>
      <c r="I255" s="16">
        <v>50</v>
      </c>
      <c r="J255" s="16">
        <v>20</v>
      </c>
      <c r="K255" s="16">
        <v>12</v>
      </c>
      <c r="L255" s="16">
        <v>7</v>
      </c>
      <c r="M255" s="187">
        <f t="shared" si="196"/>
        <v>191</v>
      </c>
      <c r="N255" s="197"/>
      <c r="O255" s="174">
        <v>182</v>
      </c>
      <c r="P255" s="174">
        <v>263</v>
      </c>
      <c r="Q255" s="174">
        <v>189</v>
      </c>
      <c r="R255" s="174">
        <v>120</v>
      </c>
      <c r="S255" s="174">
        <v>100</v>
      </c>
      <c r="T255" s="174">
        <v>182</v>
      </c>
      <c r="U255" s="174">
        <v>166</v>
      </c>
      <c r="V255" s="187">
        <f t="shared" si="197"/>
        <v>1202</v>
      </c>
      <c r="W255" s="13"/>
      <c r="X255" s="146">
        <f t="shared" si="198"/>
        <v>248</v>
      </c>
      <c r="Y255" s="147">
        <f t="shared" ref="Y255" si="245">X255/$AQ$3</f>
        <v>0.49402390438247012</v>
      </c>
      <c r="Z255" s="47">
        <f t="shared" si="199"/>
        <v>284</v>
      </c>
      <c r="AA255" s="149">
        <f t="shared" si="201"/>
        <v>0.43161094224924013</v>
      </c>
      <c r="AB255" s="146">
        <f t="shared" si="190"/>
        <v>204</v>
      </c>
      <c r="AC255" s="147">
        <f t="shared" si="202"/>
        <v>0.49635036496350365</v>
      </c>
      <c r="AD255" s="47">
        <f t="shared" si="191"/>
        <v>170</v>
      </c>
      <c r="AE255" s="149">
        <f t="shared" si="203"/>
        <v>0.51829268292682928</v>
      </c>
      <c r="AF255" s="146">
        <f t="shared" si="192"/>
        <v>120</v>
      </c>
      <c r="AG255" s="147">
        <f t="shared" si="204"/>
        <v>0.47619047619047616</v>
      </c>
      <c r="AH255" s="47">
        <f t="shared" si="193"/>
        <v>194</v>
      </c>
      <c r="AI255" s="149">
        <f t="shared" si="205"/>
        <v>0.45433255269320844</v>
      </c>
      <c r="AJ255" s="150">
        <f t="shared" si="194"/>
        <v>173</v>
      </c>
      <c r="AK255" s="151">
        <f t="shared" si="206"/>
        <v>0.54062500000000002</v>
      </c>
      <c r="AL255" s="47">
        <f t="shared" si="195"/>
        <v>1393</v>
      </c>
    </row>
    <row r="256" spans="1:38" x14ac:dyDescent="0.25">
      <c r="A256" s="722"/>
      <c r="B256" s="689"/>
      <c r="C256" s="626"/>
      <c r="D256" s="640" t="s">
        <v>170</v>
      </c>
      <c r="E256" s="15" t="s">
        <v>38</v>
      </c>
      <c r="F256" s="16">
        <v>2</v>
      </c>
      <c r="G256" s="16">
        <v>1</v>
      </c>
      <c r="H256" s="16">
        <v>0</v>
      </c>
      <c r="I256" s="16">
        <v>0</v>
      </c>
      <c r="J256" s="16">
        <v>2</v>
      </c>
      <c r="K256" s="16">
        <v>0</v>
      </c>
      <c r="L256" s="16">
        <v>0</v>
      </c>
      <c r="M256" s="187">
        <f t="shared" si="196"/>
        <v>5</v>
      </c>
      <c r="N256" s="197"/>
      <c r="O256" s="174">
        <v>26</v>
      </c>
      <c r="P256" s="174">
        <v>38</v>
      </c>
      <c r="Q256" s="174">
        <v>15</v>
      </c>
      <c r="R256" s="174">
        <v>13</v>
      </c>
      <c r="S256" s="174">
        <v>12</v>
      </c>
      <c r="T256" s="174">
        <v>16</v>
      </c>
      <c r="U256" s="174">
        <v>8</v>
      </c>
      <c r="V256" s="187">
        <f t="shared" si="197"/>
        <v>128</v>
      </c>
      <c r="W256" s="13"/>
      <c r="X256" s="146">
        <f t="shared" si="198"/>
        <v>28</v>
      </c>
      <c r="Y256" s="147">
        <f t="shared" ref="Y256" si="246">X256/$AQ$3</f>
        <v>5.5776892430278883E-2</v>
      </c>
      <c r="Z256" s="47">
        <f t="shared" si="199"/>
        <v>39</v>
      </c>
      <c r="AA256" s="149">
        <f t="shared" si="201"/>
        <v>5.9270516717325229E-2</v>
      </c>
      <c r="AB256" s="146">
        <f t="shared" si="190"/>
        <v>15</v>
      </c>
      <c r="AC256" s="147">
        <f t="shared" si="202"/>
        <v>3.6496350364963501E-2</v>
      </c>
      <c r="AD256" s="47">
        <f t="shared" si="191"/>
        <v>13</v>
      </c>
      <c r="AE256" s="149">
        <f t="shared" si="203"/>
        <v>3.9634146341463415E-2</v>
      </c>
      <c r="AF256" s="146">
        <f t="shared" si="192"/>
        <v>14</v>
      </c>
      <c r="AG256" s="147">
        <f t="shared" si="204"/>
        <v>5.5555555555555552E-2</v>
      </c>
      <c r="AH256" s="47">
        <f t="shared" si="193"/>
        <v>16</v>
      </c>
      <c r="AI256" s="149">
        <f t="shared" si="205"/>
        <v>3.7470725995316159E-2</v>
      </c>
      <c r="AJ256" s="150">
        <f t="shared" si="194"/>
        <v>8</v>
      </c>
      <c r="AK256" s="151">
        <f t="shared" si="206"/>
        <v>2.5000000000000001E-2</v>
      </c>
      <c r="AL256" s="47">
        <f t="shared" si="195"/>
        <v>133</v>
      </c>
    </row>
    <row r="257" spans="1:38" x14ac:dyDescent="0.25">
      <c r="A257" s="722"/>
      <c r="B257" s="689"/>
      <c r="C257" s="626"/>
      <c r="D257" s="640"/>
      <c r="E257" s="15" t="s">
        <v>50</v>
      </c>
      <c r="F257" s="16">
        <v>1</v>
      </c>
      <c r="G257" s="16">
        <v>0</v>
      </c>
      <c r="H257" s="16">
        <v>0</v>
      </c>
      <c r="I257" s="16">
        <v>0</v>
      </c>
      <c r="J257" s="16">
        <v>1</v>
      </c>
      <c r="K257" s="16">
        <v>0</v>
      </c>
      <c r="L257" s="16">
        <v>0</v>
      </c>
      <c r="M257" s="187">
        <f t="shared" si="196"/>
        <v>2</v>
      </c>
      <c r="N257" s="197"/>
      <c r="O257" s="174">
        <v>15</v>
      </c>
      <c r="P257" s="174">
        <v>29</v>
      </c>
      <c r="Q257" s="174">
        <v>11</v>
      </c>
      <c r="R257" s="174">
        <v>4</v>
      </c>
      <c r="S257" s="174">
        <v>7</v>
      </c>
      <c r="T257" s="174">
        <v>4</v>
      </c>
      <c r="U257" s="174">
        <v>1</v>
      </c>
      <c r="V257" s="187">
        <f t="shared" si="197"/>
        <v>71</v>
      </c>
      <c r="W257" s="13"/>
      <c r="X257" s="146">
        <f t="shared" si="198"/>
        <v>16</v>
      </c>
      <c r="Y257" s="147">
        <f t="shared" ref="Y257" si="247">X257/$AQ$3</f>
        <v>3.1872509960159362E-2</v>
      </c>
      <c r="Z257" s="47">
        <f t="shared" si="199"/>
        <v>29</v>
      </c>
      <c r="AA257" s="149">
        <f t="shared" si="201"/>
        <v>4.4072948328267476E-2</v>
      </c>
      <c r="AB257" s="146">
        <f t="shared" si="190"/>
        <v>11</v>
      </c>
      <c r="AC257" s="147">
        <f t="shared" si="202"/>
        <v>2.6763990267639901E-2</v>
      </c>
      <c r="AD257" s="47">
        <f t="shared" si="191"/>
        <v>4</v>
      </c>
      <c r="AE257" s="149">
        <f t="shared" si="203"/>
        <v>1.2195121951219513E-2</v>
      </c>
      <c r="AF257" s="146">
        <f t="shared" si="192"/>
        <v>8</v>
      </c>
      <c r="AG257" s="147">
        <f t="shared" si="204"/>
        <v>3.1746031746031744E-2</v>
      </c>
      <c r="AH257" s="47">
        <f t="shared" si="193"/>
        <v>4</v>
      </c>
      <c r="AI257" s="149">
        <f t="shared" si="205"/>
        <v>9.3676814988290398E-3</v>
      </c>
      <c r="AJ257" s="150">
        <f t="shared" si="194"/>
        <v>1</v>
      </c>
      <c r="AK257" s="151">
        <f t="shared" si="206"/>
        <v>3.1250000000000002E-3</v>
      </c>
      <c r="AL257" s="47">
        <f t="shared" si="195"/>
        <v>73</v>
      </c>
    </row>
    <row r="258" spans="1:38" x14ac:dyDescent="0.25">
      <c r="A258" s="722"/>
      <c r="B258" s="689"/>
      <c r="C258" s="626"/>
      <c r="D258" s="640"/>
      <c r="E258" s="15" t="s">
        <v>35</v>
      </c>
      <c r="F258" s="16">
        <v>54</v>
      </c>
      <c r="G258" s="16">
        <v>15</v>
      </c>
      <c r="H258" s="16">
        <v>12</v>
      </c>
      <c r="I258" s="16">
        <v>38</v>
      </c>
      <c r="J258" s="16">
        <v>17</v>
      </c>
      <c r="K258" s="16">
        <v>18</v>
      </c>
      <c r="L258" s="16">
        <v>8</v>
      </c>
      <c r="M258" s="187">
        <f t="shared" si="196"/>
        <v>162</v>
      </c>
      <c r="N258" s="197"/>
      <c r="O258" s="174">
        <v>72</v>
      </c>
      <c r="P258" s="174">
        <v>109</v>
      </c>
      <c r="Q258" s="174">
        <v>106</v>
      </c>
      <c r="R258" s="174">
        <v>46</v>
      </c>
      <c r="S258" s="174">
        <v>67</v>
      </c>
      <c r="T258" s="174">
        <v>123</v>
      </c>
      <c r="U258" s="174">
        <v>88</v>
      </c>
      <c r="V258" s="187">
        <f t="shared" si="197"/>
        <v>611</v>
      </c>
      <c r="W258" s="13"/>
      <c r="X258" s="146">
        <f t="shared" si="198"/>
        <v>126</v>
      </c>
      <c r="Y258" s="147">
        <f t="shared" ref="Y258" si="248">X258/$AQ$3</f>
        <v>0.25099601593625498</v>
      </c>
      <c r="Z258" s="47">
        <f t="shared" si="199"/>
        <v>124</v>
      </c>
      <c r="AA258" s="149">
        <f t="shared" si="201"/>
        <v>0.18844984802431611</v>
      </c>
      <c r="AB258" s="146">
        <f t="shared" si="190"/>
        <v>118</v>
      </c>
      <c r="AC258" s="147">
        <f t="shared" si="202"/>
        <v>0.28710462287104621</v>
      </c>
      <c r="AD258" s="47">
        <f t="shared" si="191"/>
        <v>84</v>
      </c>
      <c r="AE258" s="149">
        <f t="shared" si="203"/>
        <v>0.25609756097560976</v>
      </c>
      <c r="AF258" s="146">
        <f t="shared" si="192"/>
        <v>84</v>
      </c>
      <c r="AG258" s="147">
        <f t="shared" si="204"/>
        <v>0.33333333333333331</v>
      </c>
      <c r="AH258" s="47">
        <f t="shared" si="193"/>
        <v>141</v>
      </c>
      <c r="AI258" s="149">
        <f t="shared" si="205"/>
        <v>0.33021077283372363</v>
      </c>
      <c r="AJ258" s="150">
        <f t="shared" si="194"/>
        <v>96</v>
      </c>
      <c r="AK258" s="151">
        <f t="shared" si="206"/>
        <v>0.3</v>
      </c>
      <c r="AL258" s="47">
        <f t="shared" si="195"/>
        <v>773</v>
      </c>
    </row>
    <row r="259" spans="1:38" x14ac:dyDescent="0.25">
      <c r="A259" s="722"/>
      <c r="B259" s="689"/>
      <c r="C259" s="626"/>
      <c r="D259" s="640"/>
      <c r="E259" s="15" t="s">
        <v>37</v>
      </c>
      <c r="F259" s="16">
        <v>16</v>
      </c>
      <c r="G259" s="16">
        <v>4</v>
      </c>
      <c r="H259" s="16">
        <v>4</v>
      </c>
      <c r="I259" s="16">
        <v>8</v>
      </c>
      <c r="J259" s="16">
        <v>5</v>
      </c>
      <c r="K259" s="16">
        <v>5</v>
      </c>
      <c r="L259" s="16">
        <v>1</v>
      </c>
      <c r="M259" s="187">
        <f t="shared" si="196"/>
        <v>43</v>
      </c>
      <c r="N259" s="197"/>
      <c r="O259" s="174">
        <v>86</v>
      </c>
      <c r="P259" s="174">
        <v>152</v>
      </c>
      <c r="Q259" s="174">
        <v>59</v>
      </c>
      <c r="R259" s="174">
        <v>45</v>
      </c>
      <c r="S259" s="174">
        <v>42</v>
      </c>
      <c r="T259" s="174">
        <v>65</v>
      </c>
      <c r="U259" s="174">
        <v>55</v>
      </c>
      <c r="V259" s="187">
        <f t="shared" si="197"/>
        <v>504</v>
      </c>
      <c r="W259" s="13"/>
      <c r="X259" s="146">
        <f t="shared" si="198"/>
        <v>102</v>
      </c>
      <c r="Y259" s="147">
        <f t="shared" ref="Y259" si="249">X259/$AQ$3</f>
        <v>0.20318725099601595</v>
      </c>
      <c r="Z259" s="47">
        <f t="shared" si="199"/>
        <v>156</v>
      </c>
      <c r="AA259" s="149">
        <f t="shared" si="201"/>
        <v>0.23708206686930092</v>
      </c>
      <c r="AB259" s="146">
        <f t="shared" ref="AB259:AB280" si="250">+H259+Q259</f>
        <v>63</v>
      </c>
      <c r="AC259" s="147">
        <f t="shared" si="202"/>
        <v>0.15328467153284672</v>
      </c>
      <c r="AD259" s="47">
        <f t="shared" ref="AD259:AD280" si="251">+I259+R259</f>
        <v>53</v>
      </c>
      <c r="AE259" s="149">
        <f t="shared" si="203"/>
        <v>0.16158536585365854</v>
      </c>
      <c r="AF259" s="146">
        <f t="shared" ref="AF259:AF280" si="252">+J259+S259</f>
        <v>47</v>
      </c>
      <c r="AG259" s="147">
        <f t="shared" si="204"/>
        <v>0.18650793650793651</v>
      </c>
      <c r="AH259" s="47">
        <f t="shared" ref="AH259:AH280" si="253">+K259+T259</f>
        <v>70</v>
      </c>
      <c r="AI259" s="149">
        <f t="shared" si="205"/>
        <v>0.16393442622950818</v>
      </c>
      <c r="AJ259" s="150">
        <f t="shared" ref="AJ259:AJ280" si="254">+L259+U259</f>
        <v>56</v>
      </c>
      <c r="AK259" s="151">
        <f t="shared" si="206"/>
        <v>0.17499999999999999</v>
      </c>
      <c r="AL259" s="47">
        <f t="shared" ref="AL259:AL279" si="255">SUM(X259,Z259,AB259,AD259,AF259,AH259,AM259,AJ259)</f>
        <v>547</v>
      </c>
    </row>
    <row r="260" spans="1:38" x14ac:dyDescent="0.25">
      <c r="A260" s="722"/>
      <c r="B260" s="689"/>
      <c r="C260" s="626"/>
      <c r="D260" s="640"/>
      <c r="E260" s="15" t="s">
        <v>36</v>
      </c>
      <c r="F260" s="16">
        <v>64</v>
      </c>
      <c r="G260" s="16">
        <v>21</v>
      </c>
      <c r="H260" s="16">
        <v>15</v>
      </c>
      <c r="I260" s="16">
        <v>56</v>
      </c>
      <c r="J260" s="16">
        <v>19</v>
      </c>
      <c r="K260" s="16">
        <v>15</v>
      </c>
      <c r="L260" s="16">
        <v>9</v>
      </c>
      <c r="M260" s="187">
        <f t="shared" ref="M260:M280" si="256">+SUM(F260:L260)</f>
        <v>199</v>
      </c>
      <c r="N260" s="197"/>
      <c r="O260" s="174">
        <v>166</v>
      </c>
      <c r="P260" s="174">
        <v>289</v>
      </c>
      <c r="Q260" s="174">
        <v>189</v>
      </c>
      <c r="R260" s="174">
        <v>118</v>
      </c>
      <c r="S260" s="174">
        <v>80</v>
      </c>
      <c r="T260" s="174">
        <v>181</v>
      </c>
      <c r="U260" s="174">
        <v>150</v>
      </c>
      <c r="V260" s="187">
        <f t="shared" ref="V260:V280" si="257">+SUM(O260:U260)</f>
        <v>1173</v>
      </c>
      <c r="W260" s="13"/>
      <c r="X260" s="146">
        <f t="shared" ref="X260:X280" si="258">+F260+O260</f>
        <v>230</v>
      </c>
      <c r="Y260" s="147">
        <f t="shared" ref="Y260" si="259">X260/$AQ$3</f>
        <v>0.45816733067729082</v>
      </c>
      <c r="Z260" s="47">
        <f t="shared" ref="Z260:Z280" si="260">+G260+P260</f>
        <v>310</v>
      </c>
      <c r="AA260" s="149">
        <f t="shared" ref="AA260:AA280" si="261">Z260/$AQ$4</f>
        <v>0.47112462006079026</v>
      </c>
      <c r="AB260" s="146">
        <f t="shared" si="250"/>
        <v>204</v>
      </c>
      <c r="AC260" s="147">
        <f t="shared" ref="AC260:AC280" si="262">AB260/$AQ$5</f>
        <v>0.49635036496350365</v>
      </c>
      <c r="AD260" s="47">
        <f t="shared" si="251"/>
        <v>174</v>
      </c>
      <c r="AE260" s="149">
        <f t="shared" si="203"/>
        <v>0.53048780487804881</v>
      </c>
      <c r="AF260" s="146">
        <f t="shared" si="252"/>
        <v>99</v>
      </c>
      <c r="AG260" s="147">
        <f t="shared" ref="AG260:AG280" si="263">AF260/$AQ$7</f>
        <v>0.39285714285714285</v>
      </c>
      <c r="AH260" s="47">
        <f t="shared" si="253"/>
        <v>196</v>
      </c>
      <c r="AI260" s="149">
        <f t="shared" ref="AI260:AI280" si="264">AH260/$AQ$8</f>
        <v>0.45901639344262296</v>
      </c>
      <c r="AJ260" s="150">
        <f t="shared" si="254"/>
        <v>159</v>
      </c>
      <c r="AK260" s="151">
        <f t="shared" ref="AK260:AK280" si="265">AJ260/$AQ$9</f>
        <v>0.49687500000000001</v>
      </c>
      <c r="AL260" s="47">
        <f t="shared" si="255"/>
        <v>1372</v>
      </c>
    </row>
    <row r="261" spans="1:38" x14ac:dyDescent="0.25">
      <c r="A261" s="722"/>
      <c r="B261" s="689"/>
      <c r="C261" s="626"/>
      <c r="D261" s="640" t="s">
        <v>171</v>
      </c>
      <c r="E261" s="15" t="s">
        <v>38</v>
      </c>
      <c r="F261" s="16">
        <v>0</v>
      </c>
      <c r="G261" s="16">
        <v>1</v>
      </c>
      <c r="H261" s="16">
        <v>1</v>
      </c>
      <c r="I261" s="16">
        <v>0</v>
      </c>
      <c r="J261" s="16">
        <v>0</v>
      </c>
      <c r="K261" s="16">
        <v>0</v>
      </c>
      <c r="L261" s="16">
        <v>0</v>
      </c>
      <c r="M261" s="187">
        <f t="shared" si="256"/>
        <v>2</v>
      </c>
      <c r="N261" s="197"/>
      <c r="O261" s="174">
        <v>24</v>
      </c>
      <c r="P261" s="174">
        <v>47</v>
      </c>
      <c r="Q261" s="174">
        <v>18</v>
      </c>
      <c r="R261" s="174">
        <v>12</v>
      </c>
      <c r="S261" s="174">
        <v>18</v>
      </c>
      <c r="T261" s="174">
        <v>11</v>
      </c>
      <c r="U261" s="174">
        <v>12</v>
      </c>
      <c r="V261" s="187">
        <f t="shared" si="257"/>
        <v>142</v>
      </c>
      <c r="W261" s="13"/>
      <c r="X261" s="146">
        <f t="shared" si="258"/>
        <v>24</v>
      </c>
      <c r="Y261" s="147">
        <f t="shared" ref="Y261" si="266">X261/$AQ$3</f>
        <v>4.7808764940239043E-2</v>
      </c>
      <c r="Z261" s="47">
        <f t="shared" si="260"/>
        <v>48</v>
      </c>
      <c r="AA261" s="149">
        <f t="shared" si="261"/>
        <v>7.29483282674772E-2</v>
      </c>
      <c r="AB261" s="146">
        <f t="shared" si="250"/>
        <v>19</v>
      </c>
      <c r="AC261" s="147">
        <f t="shared" si="262"/>
        <v>4.6228710462287104E-2</v>
      </c>
      <c r="AD261" s="47">
        <f t="shared" si="251"/>
        <v>12</v>
      </c>
      <c r="AE261" s="149">
        <f t="shared" si="203"/>
        <v>3.6585365853658534E-2</v>
      </c>
      <c r="AF261" s="146">
        <f t="shared" si="252"/>
        <v>18</v>
      </c>
      <c r="AG261" s="147">
        <f t="shared" si="263"/>
        <v>7.1428571428571425E-2</v>
      </c>
      <c r="AH261" s="47">
        <f t="shared" si="253"/>
        <v>11</v>
      </c>
      <c r="AI261" s="149">
        <f t="shared" si="264"/>
        <v>2.576112412177986E-2</v>
      </c>
      <c r="AJ261" s="150">
        <f t="shared" si="254"/>
        <v>12</v>
      </c>
      <c r="AK261" s="151">
        <f t="shared" si="265"/>
        <v>3.7499999999999999E-2</v>
      </c>
      <c r="AL261" s="47">
        <f t="shared" si="255"/>
        <v>144</v>
      </c>
    </row>
    <row r="262" spans="1:38" x14ac:dyDescent="0.25">
      <c r="A262" s="722"/>
      <c r="B262" s="689"/>
      <c r="C262" s="626"/>
      <c r="D262" s="640"/>
      <c r="E262" s="15" t="s">
        <v>50</v>
      </c>
      <c r="F262" s="16">
        <v>1</v>
      </c>
      <c r="G262" s="16">
        <v>1</v>
      </c>
      <c r="H262" s="16">
        <v>0</v>
      </c>
      <c r="I262" s="16">
        <v>0</v>
      </c>
      <c r="J262" s="16">
        <v>2</v>
      </c>
      <c r="K262" s="16">
        <v>0</v>
      </c>
      <c r="L262" s="16">
        <v>0</v>
      </c>
      <c r="M262" s="187">
        <f t="shared" si="256"/>
        <v>4</v>
      </c>
      <c r="N262" s="197"/>
      <c r="O262" s="174">
        <v>16</v>
      </c>
      <c r="P262" s="174">
        <v>28</v>
      </c>
      <c r="Q262" s="174">
        <v>6</v>
      </c>
      <c r="R262" s="174">
        <v>3</v>
      </c>
      <c r="S262" s="174">
        <v>9</v>
      </c>
      <c r="T262" s="174">
        <v>5</v>
      </c>
      <c r="U262" s="174">
        <v>2</v>
      </c>
      <c r="V262" s="187">
        <f t="shared" si="257"/>
        <v>69</v>
      </c>
      <c r="W262" s="13"/>
      <c r="X262" s="146">
        <f t="shared" si="258"/>
        <v>17</v>
      </c>
      <c r="Y262" s="147">
        <f t="shared" ref="Y262" si="267">X262/$AQ$3</f>
        <v>3.386454183266932E-2</v>
      </c>
      <c r="Z262" s="47">
        <f t="shared" si="260"/>
        <v>29</v>
      </c>
      <c r="AA262" s="149">
        <f t="shared" si="261"/>
        <v>4.4072948328267476E-2</v>
      </c>
      <c r="AB262" s="146">
        <f t="shared" si="250"/>
        <v>6</v>
      </c>
      <c r="AC262" s="147">
        <f t="shared" si="262"/>
        <v>1.4598540145985401E-2</v>
      </c>
      <c r="AD262" s="47">
        <f t="shared" si="251"/>
        <v>3</v>
      </c>
      <c r="AE262" s="149">
        <f t="shared" si="203"/>
        <v>9.1463414634146336E-3</v>
      </c>
      <c r="AF262" s="146">
        <f t="shared" si="252"/>
        <v>11</v>
      </c>
      <c r="AG262" s="147">
        <f t="shared" si="263"/>
        <v>4.3650793650793648E-2</v>
      </c>
      <c r="AH262" s="47">
        <f t="shared" si="253"/>
        <v>5</v>
      </c>
      <c r="AI262" s="149">
        <f t="shared" si="264"/>
        <v>1.1709601873536301E-2</v>
      </c>
      <c r="AJ262" s="150">
        <f t="shared" si="254"/>
        <v>2</v>
      </c>
      <c r="AK262" s="151">
        <f t="shared" si="265"/>
        <v>6.2500000000000003E-3</v>
      </c>
      <c r="AL262" s="47">
        <f t="shared" si="255"/>
        <v>73</v>
      </c>
    </row>
    <row r="263" spans="1:38" x14ac:dyDescent="0.25">
      <c r="A263" s="722"/>
      <c r="B263" s="689"/>
      <c r="C263" s="626"/>
      <c r="D263" s="640"/>
      <c r="E263" s="15" t="s">
        <v>35</v>
      </c>
      <c r="F263" s="16">
        <v>51</v>
      </c>
      <c r="G263" s="16">
        <v>14</v>
      </c>
      <c r="H263" s="16">
        <v>11</v>
      </c>
      <c r="I263" s="16">
        <v>40</v>
      </c>
      <c r="J263" s="16">
        <v>14</v>
      </c>
      <c r="K263" s="16">
        <v>19</v>
      </c>
      <c r="L263" s="16">
        <v>8</v>
      </c>
      <c r="M263" s="187">
        <f t="shared" si="256"/>
        <v>157</v>
      </c>
      <c r="N263" s="197"/>
      <c r="O263" s="174">
        <v>62</v>
      </c>
      <c r="P263" s="174">
        <v>95</v>
      </c>
      <c r="Q263" s="174">
        <v>96</v>
      </c>
      <c r="R263" s="174">
        <v>46</v>
      </c>
      <c r="S263" s="174">
        <v>59</v>
      </c>
      <c r="T263" s="174">
        <v>85</v>
      </c>
      <c r="U263" s="174">
        <v>71</v>
      </c>
      <c r="V263" s="187">
        <f t="shared" si="257"/>
        <v>514</v>
      </c>
      <c r="W263" s="13"/>
      <c r="X263" s="146">
        <f t="shared" si="258"/>
        <v>113</v>
      </c>
      <c r="Y263" s="147">
        <f t="shared" ref="Y263" si="268">X263/$AQ$3</f>
        <v>0.22509960159362549</v>
      </c>
      <c r="Z263" s="47">
        <f t="shared" si="260"/>
        <v>109</v>
      </c>
      <c r="AA263" s="149">
        <f t="shared" si="261"/>
        <v>0.16565349544072949</v>
      </c>
      <c r="AB263" s="146">
        <f t="shared" si="250"/>
        <v>107</v>
      </c>
      <c r="AC263" s="147">
        <f t="shared" si="262"/>
        <v>0.26034063260340634</v>
      </c>
      <c r="AD263" s="47">
        <f t="shared" si="251"/>
        <v>86</v>
      </c>
      <c r="AE263" s="149">
        <f t="shared" si="203"/>
        <v>0.26219512195121952</v>
      </c>
      <c r="AF263" s="146">
        <f t="shared" si="252"/>
        <v>73</v>
      </c>
      <c r="AG263" s="147">
        <f t="shared" si="263"/>
        <v>0.28968253968253971</v>
      </c>
      <c r="AH263" s="47">
        <f t="shared" si="253"/>
        <v>104</v>
      </c>
      <c r="AI263" s="149">
        <f t="shared" si="264"/>
        <v>0.24355971896955503</v>
      </c>
      <c r="AJ263" s="150">
        <f t="shared" si="254"/>
        <v>79</v>
      </c>
      <c r="AK263" s="151">
        <f t="shared" si="265"/>
        <v>0.24687500000000001</v>
      </c>
      <c r="AL263" s="47">
        <f t="shared" si="255"/>
        <v>671</v>
      </c>
    </row>
    <row r="264" spans="1:38" x14ac:dyDescent="0.25">
      <c r="A264" s="722"/>
      <c r="B264" s="689"/>
      <c r="C264" s="626"/>
      <c r="D264" s="640"/>
      <c r="E264" s="15" t="s">
        <v>37</v>
      </c>
      <c r="F264" s="16">
        <v>21</v>
      </c>
      <c r="G264" s="16">
        <v>6</v>
      </c>
      <c r="H264" s="16">
        <v>7</v>
      </c>
      <c r="I264" s="16">
        <v>8</v>
      </c>
      <c r="J264" s="16">
        <v>7</v>
      </c>
      <c r="K264" s="16">
        <v>6</v>
      </c>
      <c r="L264" s="16">
        <v>1</v>
      </c>
      <c r="M264" s="187">
        <f t="shared" si="256"/>
        <v>56</v>
      </c>
      <c r="N264" s="197"/>
      <c r="O264" s="174">
        <v>112</v>
      </c>
      <c r="P264" s="174">
        <v>224</v>
      </c>
      <c r="Q264" s="174">
        <v>94</v>
      </c>
      <c r="R264" s="174">
        <v>50</v>
      </c>
      <c r="S264" s="174">
        <v>49</v>
      </c>
      <c r="T264" s="174">
        <v>110</v>
      </c>
      <c r="U264" s="174">
        <v>76</v>
      </c>
      <c r="V264" s="187">
        <f t="shared" si="257"/>
        <v>715</v>
      </c>
      <c r="W264" s="13"/>
      <c r="X264" s="146">
        <f t="shared" si="258"/>
        <v>133</v>
      </c>
      <c r="Y264" s="147">
        <f t="shared" ref="Y264" si="269">X264/$AQ$3</f>
        <v>0.26494023904382469</v>
      </c>
      <c r="Z264" s="47">
        <f t="shared" si="260"/>
        <v>230</v>
      </c>
      <c r="AA264" s="149">
        <f t="shared" si="261"/>
        <v>0.34954407294832829</v>
      </c>
      <c r="AB264" s="146">
        <f t="shared" si="250"/>
        <v>101</v>
      </c>
      <c r="AC264" s="147">
        <f t="shared" si="262"/>
        <v>0.24574209245742093</v>
      </c>
      <c r="AD264" s="47">
        <f t="shared" si="251"/>
        <v>58</v>
      </c>
      <c r="AE264" s="149">
        <f t="shared" ref="AE264:AE280" si="270">AD264/$AQ$6</f>
        <v>0.17682926829268292</v>
      </c>
      <c r="AF264" s="146">
        <f t="shared" si="252"/>
        <v>56</v>
      </c>
      <c r="AG264" s="147">
        <f t="shared" si="263"/>
        <v>0.22222222222222221</v>
      </c>
      <c r="AH264" s="47">
        <f t="shared" si="253"/>
        <v>116</v>
      </c>
      <c r="AI264" s="149">
        <f t="shared" si="264"/>
        <v>0.27166276346604218</v>
      </c>
      <c r="AJ264" s="150">
        <f t="shared" si="254"/>
        <v>77</v>
      </c>
      <c r="AK264" s="151">
        <f t="shared" si="265"/>
        <v>0.24062500000000001</v>
      </c>
      <c r="AL264" s="47">
        <f t="shared" si="255"/>
        <v>771</v>
      </c>
    </row>
    <row r="265" spans="1:38" x14ac:dyDescent="0.25">
      <c r="A265" s="722"/>
      <c r="B265" s="689"/>
      <c r="C265" s="626"/>
      <c r="D265" s="640"/>
      <c r="E265" s="15" t="s">
        <v>36</v>
      </c>
      <c r="F265" s="16">
        <v>64</v>
      </c>
      <c r="G265" s="16">
        <v>19</v>
      </c>
      <c r="H265" s="16">
        <v>12</v>
      </c>
      <c r="I265" s="16">
        <v>54</v>
      </c>
      <c r="J265" s="16">
        <v>21</v>
      </c>
      <c r="K265" s="16">
        <v>13</v>
      </c>
      <c r="L265" s="16">
        <v>9</v>
      </c>
      <c r="M265" s="187">
        <f t="shared" si="256"/>
        <v>192</v>
      </c>
      <c r="N265" s="197"/>
      <c r="O265" s="174">
        <v>151</v>
      </c>
      <c r="P265" s="174">
        <v>223</v>
      </c>
      <c r="Q265" s="174">
        <v>166</v>
      </c>
      <c r="R265" s="174">
        <v>115</v>
      </c>
      <c r="S265" s="174">
        <v>73</v>
      </c>
      <c r="T265" s="174">
        <v>178</v>
      </c>
      <c r="U265" s="174">
        <v>141</v>
      </c>
      <c r="V265" s="187">
        <f t="shared" si="257"/>
        <v>1047</v>
      </c>
      <c r="W265" s="13"/>
      <c r="X265" s="146">
        <f t="shared" si="258"/>
        <v>215</v>
      </c>
      <c r="Y265" s="147">
        <f t="shared" ref="Y265" si="271">X265/$AQ$3</f>
        <v>0.42828685258964144</v>
      </c>
      <c r="Z265" s="47">
        <f t="shared" si="260"/>
        <v>242</v>
      </c>
      <c r="AA265" s="149">
        <f t="shared" si="261"/>
        <v>0.36778115501519759</v>
      </c>
      <c r="AB265" s="146">
        <f t="shared" si="250"/>
        <v>178</v>
      </c>
      <c r="AC265" s="147">
        <f t="shared" si="262"/>
        <v>0.43309002433090027</v>
      </c>
      <c r="AD265" s="47">
        <f t="shared" si="251"/>
        <v>169</v>
      </c>
      <c r="AE265" s="149">
        <f t="shared" si="270"/>
        <v>0.5152439024390244</v>
      </c>
      <c r="AF265" s="146">
        <f t="shared" si="252"/>
        <v>94</v>
      </c>
      <c r="AG265" s="147">
        <f t="shared" si="263"/>
        <v>0.37301587301587302</v>
      </c>
      <c r="AH265" s="47">
        <f t="shared" si="253"/>
        <v>191</v>
      </c>
      <c r="AI265" s="149">
        <f t="shared" si="264"/>
        <v>0.44730679156908665</v>
      </c>
      <c r="AJ265" s="150">
        <f t="shared" si="254"/>
        <v>150</v>
      </c>
      <c r="AK265" s="151">
        <f t="shared" si="265"/>
        <v>0.46875</v>
      </c>
      <c r="AL265" s="47">
        <f t="shared" si="255"/>
        <v>1239</v>
      </c>
    </row>
    <row r="266" spans="1:38" x14ac:dyDescent="0.25">
      <c r="A266" s="722"/>
      <c r="B266" s="689"/>
      <c r="C266" s="626"/>
      <c r="D266" s="640" t="s">
        <v>172</v>
      </c>
      <c r="E266" s="15" t="s">
        <v>38</v>
      </c>
      <c r="F266" s="16">
        <v>1</v>
      </c>
      <c r="G266" s="16">
        <v>0</v>
      </c>
      <c r="H266" s="16">
        <v>0</v>
      </c>
      <c r="I266" s="16">
        <v>0</v>
      </c>
      <c r="J266" s="16">
        <v>1</v>
      </c>
      <c r="K266" s="16">
        <v>0</v>
      </c>
      <c r="L266" s="16">
        <v>0</v>
      </c>
      <c r="M266" s="187">
        <f t="shared" si="256"/>
        <v>2</v>
      </c>
      <c r="N266" s="197"/>
      <c r="O266" s="174">
        <v>25</v>
      </c>
      <c r="P266" s="174">
        <v>40</v>
      </c>
      <c r="Q266" s="174">
        <v>14</v>
      </c>
      <c r="R266" s="174">
        <v>6</v>
      </c>
      <c r="S266" s="174">
        <v>6</v>
      </c>
      <c r="T266" s="174">
        <v>11</v>
      </c>
      <c r="U266" s="174">
        <v>13</v>
      </c>
      <c r="V266" s="187">
        <f t="shared" si="257"/>
        <v>115</v>
      </c>
      <c r="W266" s="13"/>
      <c r="X266" s="146">
        <f t="shared" si="258"/>
        <v>26</v>
      </c>
      <c r="Y266" s="147">
        <f t="shared" ref="Y266" si="272">X266/$AQ$3</f>
        <v>5.1792828685258967E-2</v>
      </c>
      <c r="Z266" s="47">
        <f t="shared" si="260"/>
        <v>40</v>
      </c>
      <c r="AA266" s="149">
        <f t="shared" si="261"/>
        <v>6.0790273556231005E-2</v>
      </c>
      <c r="AB266" s="146">
        <f t="shared" si="250"/>
        <v>14</v>
      </c>
      <c r="AC266" s="147">
        <f t="shared" si="262"/>
        <v>3.4063260340632603E-2</v>
      </c>
      <c r="AD266" s="47">
        <f t="shared" si="251"/>
        <v>6</v>
      </c>
      <c r="AE266" s="149">
        <f t="shared" si="270"/>
        <v>1.8292682926829267E-2</v>
      </c>
      <c r="AF266" s="146">
        <f t="shared" si="252"/>
        <v>7</v>
      </c>
      <c r="AG266" s="147">
        <f t="shared" si="263"/>
        <v>2.7777777777777776E-2</v>
      </c>
      <c r="AH266" s="47">
        <f t="shared" si="253"/>
        <v>11</v>
      </c>
      <c r="AI266" s="149">
        <f t="shared" si="264"/>
        <v>2.576112412177986E-2</v>
      </c>
      <c r="AJ266" s="150">
        <f t="shared" si="254"/>
        <v>13</v>
      </c>
      <c r="AK266" s="151">
        <f t="shared" si="265"/>
        <v>4.0625000000000001E-2</v>
      </c>
      <c r="AL266" s="47">
        <f t="shared" si="255"/>
        <v>117</v>
      </c>
    </row>
    <row r="267" spans="1:38" x14ac:dyDescent="0.25">
      <c r="A267" s="722"/>
      <c r="B267" s="689"/>
      <c r="C267" s="626"/>
      <c r="D267" s="640"/>
      <c r="E267" s="15" t="s">
        <v>50</v>
      </c>
      <c r="F267" s="16">
        <v>0</v>
      </c>
      <c r="G267" s="16">
        <v>0</v>
      </c>
      <c r="H267" s="16">
        <v>0</v>
      </c>
      <c r="I267" s="16">
        <v>0</v>
      </c>
      <c r="J267" s="16">
        <v>0</v>
      </c>
      <c r="K267" s="16">
        <v>0</v>
      </c>
      <c r="L267" s="16">
        <v>0</v>
      </c>
      <c r="M267" s="187">
        <f t="shared" si="256"/>
        <v>0</v>
      </c>
      <c r="N267" s="197"/>
      <c r="O267" s="174">
        <v>7</v>
      </c>
      <c r="P267" s="174">
        <v>13</v>
      </c>
      <c r="Q267" s="174">
        <v>4</v>
      </c>
      <c r="R267" s="174">
        <v>1</v>
      </c>
      <c r="S267" s="174">
        <v>3</v>
      </c>
      <c r="T267" s="174">
        <v>3</v>
      </c>
      <c r="U267" s="174">
        <v>3</v>
      </c>
      <c r="V267" s="187">
        <f t="shared" si="257"/>
        <v>34</v>
      </c>
      <c r="W267" s="13"/>
      <c r="X267" s="146">
        <f t="shared" si="258"/>
        <v>7</v>
      </c>
      <c r="Y267" s="147">
        <f t="shared" ref="Y267" si="273">X267/$AQ$3</f>
        <v>1.3944223107569721E-2</v>
      </c>
      <c r="Z267" s="47">
        <f t="shared" si="260"/>
        <v>13</v>
      </c>
      <c r="AA267" s="149">
        <f t="shared" si="261"/>
        <v>1.9756838905775075E-2</v>
      </c>
      <c r="AB267" s="146">
        <f t="shared" si="250"/>
        <v>4</v>
      </c>
      <c r="AC267" s="147">
        <f t="shared" si="262"/>
        <v>9.7323600973236012E-3</v>
      </c>
      <c r="AD267" s="47">
        <f t="shared" si="251"/>
        <v>1</v>
      </c>
      <c r="AE267" s="149">
        <f t="shared" si="270"/>
        <v>3.0487804878048782E-3</v>
      </c>
      <c r="AF267" s="146">
        <f t="shared" si="252"/>
        <v>3</v>
      </c>
      <c r="AG267" s="147">
        <f t="shared" si="263"/>
        <v>1.1904761904761904E-2</v>
      </c>
      <c r="AH267" s="47">
        <f t="shared" si="253"/>
        <v>3</v>
      </c>
      <c r="AI267" s="149">
        <f t="shared" si="264"/>
        <v>7.0257611241217799E-3</v>
      </c>
      <c r="AJ267" s="150">
        <f t="shared" si="254"/>
        <v>3</v>
      </c>
      <c r="AK267" s="151">
        <f t="shared" si="265"/>
        <v>9.3749999999999997E-3</v>
      </c>
      <c r="AL267" s="47">
        <f t="shared" si="255"/>
        <v>34</v>
      </c>
    </row>
    <row r="268" spans="1:38" x14ac:dyDescent="0.25">
      <c r="A268" s="722"/>
      <c r="B268" s="689"/>
      <c r="C268" s="626"/>
      <c r="D268" s="640"/>
      <c r="E268" s="15" t="s">
        <v>35</v>
      </c>
      <c r="F268" s="16">
        <v>46</v>
      </c>
      <c r="G268" s="16">
        <v>14</v>
      </c>
      <c r="H268" s="16">
        <v>9</v>
      </c>
      <c r="I268" s="16">
        <v>31</v>
      </c>
      <c r="J268" s="16">
        <v>15</v>
      </c>
      <c r="K268" s="16">
        <v>16</v>
      </c>
      <c r="L268" s="16">
        <v>8</v>
      </c>
      <c r="M268" s="187">
        <f t="shared" si="256"/>
        <v>139</v>
      </c>
      <c r="N268" s="197"/>
      <c r="O268" s="174">
        <v>60</v>
      </c>
      <c r="P268" s="174">
        <v>90</v>
      </c>
      <c r="Q268" s="174">
        <v>90</v>
      </c>
      <c r="R268" s="174">
        <v>51</v>
      </c>
      <c r="S268" s="174">
        <v>53</v>
      </c>
      <c r="T268" s="174">
        <v>90</v>
      </c>
      <c r="U268" s="174">
        <v>56</v>
      </c>
      <c r="V268" s="187">
        <f t="shared" si="257"/>
        <v>490</v>
      </c>
      <c r="W268" s="13"/>
      <c r="X268" s="146">
        <f t="shared" si="258"/>
        <v>106</v>
      </c>
      <c r="Y268" s="147">
        <f t="shared" ref="Y268" si="274">X268/$AQ$3</f>
        <v>0.21115537848605578</v>
      </c>
      <c r="Z268" s="47">
        <f t="shared" si="260"/>
        <v>104</v>
      </c>
      <c r="AA268" s="149">
        <f t="shared" si="261"/>
        <v>0.1580547112462006</v>
      </c>
      <c r="AB268" s="146">
        <f t="shared" si="250"/>
        <v>99</v>
      </c>
      <c r="AC268" s="147">
        <f t="shared" si="262"/>
        <v>0.24087591240875914</v>
      </c>
      <c r="AD268" s="47">
        <f t="shared" si="251"/>
        <v>82</v>
      </c>
      <c r="AE268" s="149">
        <f t="shared" si="270"/>
        <v>0.25</v>
      </c>
      <c r="AF268" s="146">
        <f t="shared" si="252"/>
        <v>68</v>
      </c>
      <c r="AG268" s="147">
        <f t="shared" si="263"/>
        <v>0.26984126984126983</v>
      </c>
      <c r="AH268" s="47">
        <f t="shared" si="253"/>
        <v>106</v>
      </c>
      <c r="AI268" s="149">
        <f t="shared" si="264"/>
        <v>0.24824355971896955</v>
      </c>
      <c r="AJ268" s="150">
        <f t="shared" si="254"/>
        <v>64</v>
      </c>
      <c r="AK268" s="151">
        <f t="shared" si="265"/>
        <v>0.2</v>
      </c>
      <c r="AL268" s="47">
        <f t="shared" si="255"/>
        <v>629</v>
      </c>
    </row>
    <row r="269" spans="1:38" x14ac:dyDescent="0.25">
      <c r="A269" s="722"/>
      <c r="B269" s="689"/>
      <c r="C269" s="626"/>
      <c r="D269" s="640"/>
      <c r="E269" s="15" t="s">
        <v>37</v>
      </c>
      <c r="F269" s="16">
        <v>22</v>
      </c>
      <c r="G269" s="16">
        <v>6</v>
      </c>
      <c r="H269" s="16">
        <v>5</v>
      </c>
      <c r="I269" s="16">
        <v>9</v>
      </c>
      <c r="J269" s="16">
        <v>6</v>
      </c>
      <c r="K269" s="16">
        <v>6</v>
      </c>
      <c r="L269" s="16">
        <v>1</v>
      </c>
      <c r="M269" s="187">
        <f t="shared" si="256"/>
        <v>55</v>
      </c>
      <c r="N269" s="197"/>
      <c r="O269" s="174">
        <v>106</v>
      </c>
      <c r="P269" s="174">
        <v>222</v>
      </c>
      <c r="Q269" s="174">
        <v>77</v>
      </c>
      <c r="R269" s="174">
        <v>58</v>
      </c>
      <c r="S269" s="174">
        <v>51</v>
      </c>
      <c r="T269" s="174">
        <v>95</v>
      </c>
      <c r="U269" s="174">
        <v>71</v>
      </c>
      <c r="V269" s="187">
        <f t="shared" si="257"/>
        <v>680</v>
      </c>
      <c r="W269" s="13"/>
      <c r="X269" s="146">
        <f t="shared" si="258"/>
        <v>128</v>
      </c>
      <c r="Y269" s="147">
        <f t="shared" ref="Y269" si="275">X269/$AQ$3</f>
        <v>0.2549800796812749</v>
      </c>
      <c r="Z269" s="47">
        <f t="shared" si="260"/>
        <v>228</v>
      </c>
      <c r="AA269" s="149">
        <f t="shared" si="261"/>
        <v>0.34650455927051671</v>
      </c>
      <c r="AB269" s="146">
        <f t="shared" si="250"/>
        <v>82</v>
      </c>
      <c r="AC269" s="147">
        <f t="shared" si="262"/>
        <v>0.19951338199513383</v>
      </c>
      <c r="AD269" s="47">
        <f t="shared" si="251"/>
        <v>67</v>
      </c>
      <c r="AE269" s="149">
        <f t="shared" si="270"/>
        <v>0.20426829268292682</v>
      </c>
      <c r="AF269" s="146">
        <f t="shared" si="252"/>
        <v>57</v>
      </c>
      <c r="AG269" s="147">
        <f t="shared" si="263"/>
        <v>0.22619047619047619</v>
      </c>
      <c r="AH269" s="47">
        <f t="shared" si="253"/>
        <v>101</v>
      </c>
      <c r="AI269" s="149">
        <f t="shared" si="264"/>
        <v>0.23653395784543327</v>
      </c>
      <c r="AJ269" s="150">
        <f t="shared" si="254"/>
        <v>72</v>
      </c>
      <c r="AK269" s="151">
        <f t="shared" si="265"/>
        <v>0.22500000000000001</v>
      </c>
      <c r="AL269" s="47">
        <f t="shared" si="255"/>
        <v>735</v>
      </c>
    </row>
    <row r="270" spans="1:38" x14ac:dyDescent="0.25">
      <c r="A270" s="722"/>
      <c r="B270" s="689"/>
      <c r="C270" s="626"/>
      <c r="D270" s="640"/>
      <c r="E270" s="15" t="s">
        <v>36</v>
      </c>
      <c r="F270" s="16">
        <v>68</v>
      </c>
      <c r="G270" s="16">
        <v>21</v>
      </c>
      <c r="H270" s="16">
        <v>17</v>
      </c>
      <c r="I270" s="16">
        <v>62</v>
      </c>
      <c r="J270" s="16">
        <v>22</v>
      </c>
      <c r="K270" s="16">
        <v>16</v>
      </c>
      <c r="L270" s="16">
        <v>9</v>
      </c>
      <c r="M270" s="187">
        <f t="shared" si="256"/>
        <v>215</v>
      </c>
      <c r="N270" s="197"/>
      <c r="O270" s="174">
        <v>167</v>
      </c>
      <c r="P270" s="174">
        <v>252</v>
      </c>
      <c r="Q270" s="174">
        <v>195</v>
      </c>
      <c r="R270" s="174">
        <v>110</v>
      </c>
      <c r="S270" s="174">
        <v>95</v>
      </c>
      <c r="T270" s="174">
        <v>190</v>
      </c>
      <c r="U270" s="174">
        <v>159</v>
      </c>
      <c r="V270" s="187">
        <f t="shared" si="257"/>
        <v>1168</v>
      </c>
      <c r="W270" s="13"/>
      <c r="X270" s="146">
        <f t="shared" si="258"/>
        <v>235</v>
      </c>
      <c r="Y270" s="147">
        <f t="shared" ref="Y270" si="276">X270/$AQ$3</f>
        <v>0.46812749003984061</v>
      </c>
      <c r="Z270" s="47">
        <f t="shared" si="260"/>
        <v>273</v>
      </c>
      <c r="AA270" s="149">
        <f t="shared" si="261"/>
        <v>0.41489361702127658</v>
      </c>
      <c r="AB270" s="146">
        <f t="shared" si="250"/>
        <v>212</v>
      </c>
      <c r="AC270" s="147">
        <f t="shared" si="262"/>
        <v>0.51581508515815089</v>
      </c>
      <c r="AD270" s="47">
        <f t="shared" si="251"/>
        <v>172</v>
      </c>
      <c r="AE270" s="149">
        <f t="shared" si="270"/>
        <v>0.52439024390243905</v>
      </c>
      <c r="AF270" s="146">
        <f t="shared" si="252"/>
        <v>117</v>
      </c>
      <c r="AG270" s="147">
        <f t="shared" si="263"/>
        <v>0.4642857142857143</v>
      </c>
      <c r="AH270" s="47">
        <f t="shared" si="253"/>
        <v>206</v>
      </c>
      <c r="AI270" s="149">
        <f t="shared" si="264"/>
        <v>0.48243559718969553</v>
      </c>
      <c r="AJ270" s="150">
        <f t="shared" si="254"/>
        <v>168</v>
      </c>
      <c r="AK270" s="151">
        <f t="shared" si="265"/>
        <v>0.52500000000000002</v>
      </c>
      <c r="AL270" s="47">
        <f t="shared" si="255"/>
        <v>1383</v>
      </c>
    </row>
    <row r="271" spans="1:38" x14ac:dyDescent="0.25">
      <c r="A271" s="722"/>
      <c r="B271" s="689"/>
      <c r="C271" s="626"/>
      <c r="D271" s="640" t="s">
        <v>173</v>
      </c>
      <c r="E271" s="15" t="s">
        <v>38</v>
      </c>
      <c r="F271" s="16">
        <v>2</v>
      </c>
      <c r="G271" s="16">
        <v>0</v>
      </c>
      <c r="H271" s="16">
        <v>1</v>
      </c>
      <c r="I271" s="16">
        <v>1</v>
      </c>
      <c r="J271" s="16">
        <v>1</v>
      </c>
      <c r="K271" s="16">
        <v>0</v>
      </c>
      <c r="L271" s="16">
        <v>0</v>
      </c>
      <c r="M271" s="187">
        <f t="shared" si="256"/>
        <v>5</v>
      </c>
      <c r="N271" s="197"/>
      <c r="O271" s="174">
        <v>11</v>
      </c>
      <c r="P271" s="174">
        <v>58</v>
      </c>
      <c r="Q271" s="174">
        <v>14</v>
      </c>
      <c r="R271" s="174">
        <v>8</v>
      </c>
      <c r="S271" s="174">
        <v>15</v>
      </c>
      <c r="T271" s="174">
        <v>17</v>
      </c>
      <c r="U271" s="174">
        <v>16</v>
      </c>
      <c r="V271" s="187">
        <f t="shared" si="257"/>
        <v>139</v>
      </c>
      <c r="W271" s="13"/>
      <c r="X271" s="146">
        <f t="shared" si="258"/>
        <v>13</v>
      </c>
      <c r="Y271" s="147">
        <f t="shared" ref="Y271" si="277">X271/$AQ$3</f>
        <v>2.5896414342629483E-2</v>
      </c>
      <c r="Z271" s="47">
        <f t="shared" si="260"/>
        <v>58</v>
      </c>
      <c r="AA271" s="149">
        <f t="shared" si="261"/>
        <v>8.8145896656534953E-2</v>
      </c>
      <c r="AB271" s="146">
        <f t="shared" si="250"/>
        <v>15</v>
      </c>
      <c r="AC271" s="147">
        <f t="shared" si="262"/>
        <v>3.6496350364963501E-2</v>
      </c>
      <c r="AD271" s="47">
        <f t="shared" si="251"/>
        <v>9</v>
      </c>
      <c r="AE271" s="149">
        <f t="shared" si="270"/>
        <v>2.7439024390243903E-2</v>
      </c>
      <c r="AF271" s="146">
        <f t="shared" si="252"/>
        <v>16</v>
      </c>
      <c r="AG271" s="147">
        <f t="shared" si="263"/>
        <v>6.3492063492063489E-2</v>
      </c>
      <c r="AH271" s="47">
        <f t="shared" si="253"/>
        <v>17</v>
      </c>
      <c r="AI271" s="149">
        <f t="shared" si="264"/>
        <v>3.9812646370023422E-2</v>
      </c>
      <c r="AJ271" s="150">
        <f t="shared" si="254"/>
        <v>16</v>
      </c>
      <c r="AK271" s="151">
        <f t="shared" si="265"/>
        <v>0.05</v>
      </c>
      <c r="AL271" s="47">
        <f t="shared" si="255"/>
        <v>144</v>
      </c>
    </row>
    <row r="272" spans="1:38" x14ac:dyDescent="0.25">
      <c r="A272" s="722"/>
      <c r="B272" s="689"/>
      <c r="C272" s="626"/>
      <c r="D272" s="640"/>
      <c r="E272" s="15" t="s">
        <v>50</v>
      </c>
      <c r="F272" s="16">
        <v>0</v>
      </c>
      <c r="G272" s="16">
        <v>0</v>
      </c>
      <c r="H272" s="16">
        <v>0</v>
      </c>
      <c r="I272" s="16">
        <v>0</v>
      </c>
      <c r="J272" s="16">
        <v>0</v>
      </c>
      <c r="K272" s="16">
        <v>0</v>
      </c>
      <c r="L272" s="16">
        <v>0</v>
      </c>
      <c r="M272" s="187">
        <f t="shared" si="256"/>
        <v>0</v>
      </c>
      <c r="N272" s="197"/>
      <c r="O272" s="174">
        <v>16</v>
      </c>
      <c r="P272" s="174">
        <v>23</v>
      </c>
      <c r="Q272" s="174">
        <v>6</v>
      </c>
      <c r="R272" s="174">
        <v>1</v>
      </c>
      <c r="S272" s="174">
        <v>5</v>
      </c>
      <c r="T272" s="174">
        <v>11</v>
      </c>
      <c r="U272" s="174">
        <v>3</v>
      </c>
      <c r="V272" s="187">
        <f t="shared" si="257"/>
        <v>65</v>
      </c>
      <c r="W272" s="13"/>
      <c r="X272" s="146">
        <f t="shared" si="258"/>
        <v>16</v>
      </c>
      <c r="Y272" s="147">
        <f t="shared" ref="Y272" si="278">X272/$AQ$3</f>
        <v>3.1872509960159362E-2</v>
      </c>
      <c r="Z272" s="47">
        <f t="shared" si="260"/>
        <v>23</v>
      </c>
      <c r="AA272" s="149">
        <f t="shared" si="261"/>
        <v>3.4954407294832825E-2</v>
      </c>
      <c r="AB272" s="146">
        <f t="shared" si="250"/>
        <v>6</v>
      </c>
      <c r="AC272" s="147">
        <f t="shared" si="262"/>
        <v>1.4598540145985401E-2</v>
      </c>
      <c r="AD272" s="47">
        <f t="shared" si="251"/>
        <v>1</v>
      </c>
      <c r="AE272" s="149">
        <f t="shared" si="270"/>
        <v>3.0487804878048782E-3</v>
      </c>
      <c r="AF272" s="146">
        <f t="shared" si="252"/>
        <v>5</v>
      </c>
      <c r="AG272" s="147">
        <f t="shared" si="263"/>
        <v>1.984126984126984E-2</v>
      </c>
      <c r="AH272" s="47">
        <f t="shared" si="253"/>
        <v>11</v>
      </c>
      <c r="AI272" s="149">
        <f t="shared" si="264"/>
        <v>2.576112412177986E-2</v>
      </c>
      <c r="AJ272" s="150">
        <f t="shared" si="254"/>
        <v>3</v>
      </c>
      <c r="AK272" s="151">
        <f t="shared" si="265"/>
        <v>9.3749999999999997E-3</v>
      </c>
      <c r="AL272" s="47">
        <f t="shared" si="255"/>
        <v>65</v>
      </c>
    </row>
    <row r="273" spans="1:45" x14ac:dyDescent="0.25">
      <c r="A273" s="722"/>
      <c r="B273" s="689"/>
      <c r="C273" s="626"/>
      <c r="D273" s="640"/>
      <c r="E273" s="15" t="s">
        <v>35</v>
      </c>
      <c r="F273" s="16">
        <v>48</v>
      </c>
      <c r="G273" s="16">
        <v>20</v>
      </c>
      <c r="H273" s="16">
        <v>8</v>
      </c>
      <c r="I273" s="16">
        <v>37</v>
      </c>
      <c r="J273" s="16">
        <v>16</v>
      </c>
      <c r="K273" s="16">
        <v>15</v>
      </c>
      <c r="L273" s="16">
        <v>7</v>
      </c>
      <c r="M273" s="187">
        <f t="shared" si="256"/>
        <v>151</v>
      </c>
      <c r="N273" s="197"/>
      <c r="O273" s="174">
        <v>65</v>
      </c>
      <c r="P273" s="174">
        <v>97</v>
      </c>
      <c r="Q273" s="174">
        <v>91</v>
      </c>
      <c r="R273" s="174">
        <v>41</v>
      </c>
      <c r="S273" s="174">
        <v>56</v>
      </c>
      <c r="T273" s="174">
        <v>85</v>
      </c>
      <c r="U273" s="174">
        <v>56</v>
      </c>
      <c r="V273" s="187">
        <f t="shared" si="257"/>
        <v>491</v>
      </c>
      <c r="W273" s="13"/>
      <c r="X273" s="146">
        <f t="shared" si="258"/>
        <v>113</v>
      </c>
      <c r="Y273" s="147">
        <f t="shared" ref="Y273" si="279">X273/$AQ$3</f>
        <v>0.22509960159362549</v>
      </c>
      <c r="Z273" s="47">
        <f t="shared" si="260"/>
        <v>117</v>
      </c>
      <c r="AA273" s="149">
        <f t="shared" si="261"/>
        <v>0.17781155015197569</v>
      </c>
      <c r="AB273" s="146">
        <f t="shared" si="250"/>
        <v>99</v>
      </c>
      <c r="AC273" s="147">
        <f t="shared" si="262"/>
        <v>0.24087591240875914</v>
      </c>
      <c r="AD273" s="47">
        <f t="shared" si="251"/>
        <v>78</v>
      </c>
      <c r="AE273" s="149">
        <f t="shared" si="270"/>
        <v>0.23780487804878048</v>
      </c>
      <c r="AF273" s="146">
        <f t="shared" si="252"/>
        <v>72</v>
      </c>
      <c r="AG273" s="147">
        <f t="shared" si="263"/>
        <v>0.2857142857142857</v>
      </c>
      <c r="AH273" s="47">
        <f t="shared" si="253"/>
        <v>100</v>
      </c>
      <c r="AI273" s="149">
        <f t="shared" si="264"/>
        <v>0.23419203747072601</v>
      </c>
      <c r="AJ273" s="150">
        <f t="shared" si="254"/>
        <v>63</v>
      </c>
      <c r="AK273" s="151">
        <f t="shared" si="265"/>
        <v>0.19687499999999999</v>
      </c>
      <c r="AL273" s="47">
        <f t="shared" si="255"/>
        <v>642</v>
      </c>
    </row>
    <row r="274" spans="1:45" x14ac:dyDescent="0.25">
      <c r="A274" s="722"/>
      <c r="B274" s="689"/>
      <c r="C274" s="626"/>
      <c r="D274" s="640"/>
      <c r="E274" s="15" t="s">
        <v>37</v>
      </c>
      <c r="F274" s="16">
        <v>26</v>
      </c>
      <c r="G274" s="16">
        <v>3</v>
      </c>
      <c r="H274" s="16">
        <v>7</v>
      </c>
      <c r="I274" s="16">
        <v>9</v>
      </c>
      <c r="J274" s="16">
        <v>7</v>
      </c>
      <c r="K274" s="16">
        <v>7</v>
      </c>
      <c r="L274" s="16">
        <v>1</v>
      </c>
      <c r="M274" s="187">
        <f t="shared" si="256"/>
        <v>60</v>
      </c>
      <c r="N274" s="197"/>
      <c r="O274" s="174">
        <v>89</v>
      </c>
      <c r="P274" s="174">
        <v>205</v>
      </c>
      <c r="Q274" s="174">
        <v>76</v>
      </c>
      <c r="R274" s="174">
        <v>48</v>
      </c>
      <c r="S274" s="174">
        <v>43</v>
      </c>
      <c r="T274" s="174">
        <v>100</v>
      </c>
      <c r="U274" s="174">
        <v>82</v>
      </c>
      <c r="V274" s="187">
        <f t="shared" si="257"/>
        <v>643</v>
      </c>
      <c r="W274" s="13"/>
      <c r="X274" s="146">
        <f t="shared" si="258"/>
        <v>115</v>
      </c>
      <c r="Y274" s="147">
        <f t="shared" ref="Y274" si="280">X274/$AQ$3</f>
        <v>0.22908366533864541</v>
      </c>
      <c r="Z274" s="47">
        <f t="shared" si="260"/>
        <v>208</v>
      </c>
      <c r="AA274" s="149">
        <f t="shared" si="261"/>
        <v>0.3161094224924012</v>
      </c>
      <c r="AB274" s="146">
        <f t="shared" si="250"/>
        <v>83</v>
      </c>
      <c r="AC274" s="147">
        <f t="shared" si="262"/>
        <v>0.20194647201946472</v>
      </c>
      <c r="AD274" s="47">
        <f t="shared" si="251"/>
        <v>57</v>
      </c>
      <c r="AE274" s="149">
        <f t="shared" si="270"/>
        <v>0.17378048780487804</v>
      </c>
      <c r="AF274" s="146">
        <f t="shared" si="252"/>
        <v>50</v>
      </c>
      <c r="AG274" s="147">
        <f t="shared" si="263"/>
        <v>0.1984126984126984</v>
      </c>
      <c r="AH274" s="47">
        <f t="shared" si="253"/>
        <v>107</v>
      </c>
      <c r="AI274" s="149">
        <f t="shared" si="264"/>
        <v>0.25058548009367682</v>
      </c>
      <c r="AJ274" s="150">
        <f t="shared" si="254"/>
        <v>83</v>
      </c>
      <c r="AK274" s="151">
        <f t="shared" si="265"/>
        <v>0.25937500000000002</v>
      </c>
      <c r="AL274" s="47">
        <f t="shared" si="255"/>
        <v>703</v>
      </c>
    </row>
    <row r="275" spans="1:45" x14ac:dyDescent="0.25">
      <c r="A275" s="722"/>
      <c r="B275" s="689"/>
      <c r="C275" s="626"/>
      <c r="D275" s="640"/>
      <c r="E275" s="15" t="s">
        <v>36</v>
      </c>
      <c r="F275" s="16">
        <v>61</v>
      </c>
      <c r="G275" s="16">
        <v>18</v>
      </c>
      <c r="H275" s="16">
        <v>15</v>
      </c>
      <c r="I275" s="16">
        <v>55</v>
      </c>
      <c r="J275" s="16">
        <v>20</v>
      </c>
      <c r="K275" s="16">
        <v>16</v>
      </c>
      <c r="L275" s="16">
        <v>10</v>
      </c>
      <c r="M275" s="187">
        <f t="shared" si="256"/>
        <v>195</v>
      </c>
      <c r="N275" s="197"/>
      <c r="O275" s="174">
        <v>184</v>
      </c>
      <c r="P275" s="174">
        <v>234</v>
      </c>
      <c r="Q275" s="174">
        <v>193</v>
      </c>
      <c r="R275" s="174">
        <v>128</v>
      </c>
      <c r="S275" s="174">
        <v>89</v>
      </c>
      <c r="T275" s="174">
        <v>176</v>
      </c>
      <c r="U275" s="174">
        <v>145</v>
      </c>
      <c r="V275" s="187">
        <f t="shared" si="257"/>
        <v>1149</v>
      </c>
      <c r="W275" s="13"/>
      <c r="X275" s="146">
        <f t="shared" si="258"/>
        <v>245</v>
      </c>
      <c r="Y275" s="147">
        <f t="shared" ref="Y275" si="281">X275/$AQ$3</f>
        <v>0.48804780876494025</v>
      </c>
      <c r="Z275" s="47">
        <f t="shared" si="260"/>
        <v>252</v>
      </c>
      <c r="AA275" s="149">
        <f t="shared" si="261"/>
        <v>0.38297872340425532</v>
      </c>
      <c r="AB275" s="146">
        <f t="shared" si="250"/>
        <v>208</v>
      </c>
      <c r="AC275" s="147">
        <f t="shared" si="262"/>
        <v>0.5060827250608273</v>
      </c>
      <c r="AD275" s="47">
        <f t="shared" si="251"/>
        <v>183</v>
      </c>
      <c r="AE275" s="149">
        <f t="shared" si="270"/>
        <v>0.55792682926829273</v>
      </c>
      <c r="AF275" s="146">
        <f t="shared" si="252"/>
        <v>109</v>
      </c>
      <c r="AG275" s="147">
        <f t="shared" si="263"/>
        <v>0.43253968253968256</v>
      </c>
      <c r="AH275" s="47">
        <f t="shared" si="253"/>
        <v>192</v>
      </c>
      <c r="AI275" s="149">
        <f t="shared" si="264"/>
        <v>0.44964871194379391</v>
      </c>
      <c r="AJ275" s="150">
        <f t="shared" si="254"/>
        <v>155</v>
      </c>
      <c r="AK275" s="151">
        <f t="shared" si="265"/>
        <v>0.484375</v>
      </c>
      <c r="AL275" s="47">
        <f t="shared" si="255"/>
        <v>1344</v>
      </c>
    </row>
    <row r="276" spans="1:45" x14ac:dyDescent="0.25">
      <c r="A276" s="722"/>
      <c r="B276" s="689"/>
      <c r="C276" s="626"/>
      <c r="D276" s="640" t="s">
        <v>174</v>
      </c>
      <c r="E276" s="15" t="s">
        <v>38</v>
      </c>
      <c r="F276" s="16">
        <v>1</v>
      </c>
      <c r="G276" s="16">
        <v>0</v>
      </c>
      <c r="H276" s="16">
        <v>2</v>
      </c>
      <c r="I276" s="16">
        <v>1</v>
      </c>
      <c r="J276" s="16">
        <v>0</v>
      </c>
      <c r="K276" s="16">
        <v>1</v>
      </c>
      <c r="L276" s="16">
        <v>1</v>
      </c>
      <c r="M276" s="187">
        <f t="shared" si="256"/>
        <v>6</v>
      </c>
      <c r="N276" s="197"/>
      <c r="O276" s="174">
        <v>7</v>
      </c>
      <c r="P276" s="174">
        <v>37</v>
      </c>
      <c r="Q276" s="174">
        <v>13</v>
      </c>
      <c r="R276" s="174">
        <v>4</v>
      </c>
      <c r="S276" s="174">
        <v>9</v>
      </c>
      <c r="T276" s="174">
        <v>16</v>
      </c>
      <c r="U276" s="174">
        <v>10</v>
      </c>
      <c r="V276" s="187">
        <f t="shared" si="257"/>
        <v>96</v>
      </c>
      <c r="W276" s="13"/>
      <c r="X276" s="146">
        <f t="shared" si="258"/>
        <v>8</v>
      </c>
      <c r="Y276" s="147">
        <f t="shared" ref="Y276" si="282">X276/$AQ$3</f>
        <v>1.5936254980079681E-2</v>
      </c>
      <c r="Z276" s="47">
        <f t="shared" si="260"/>
        <v>37</v>
      </c>
      <c r="AA276" s="149">
        <f t="shared" si="261"/>
        <v>5.6231003039513679E-2</v>
      </c>
      <c r="AB276" s="146">
        <f t="shared" si="250"/>
        <v>15</v>
      </c>
      <c r="AC276" s="147">
        <f t="shared" si="262"/>
        <v>3.6496350364963501E-2</v>
      </c>
      <c r="AD276" s="47">
        <f t="shared" si="251"/>
        <v>5</v>
      </c>
      <c r="AE276" s="149">
        <f t="shared" si="270"/>
        <v>1.524390243902439E-2</v>
      </c>
      <c r="AF276" s="146">
        <f t="shared" si="252"/>
        <v>9</v>
      </c>
      <c r="AG276" s="147">
        <f t="shared" si="263"/>
        <v>3.5714285714285712E-2</v>
      </c>
      <c r="AH276" s="47">
        <f t="shared" si="253"/>
        <v>17</v>
      </c>
      <c r="AI276" s="149">
        <f t="shared" si="264"/>
        <v>3.9812646370023422E-2</v>
      </c>
      <c r="AJ276" s="150">
        <f t="shared" si="254"/>
        <v>11</v>
      </c>
      <c r="AK276" s="151">
        <f t="shared" si="265"/>
        <v>3.4375000000000003E-2</v>
      </c>
      <c r="AL276" s="47">
        <f t="shared" si="255"/>
        <v>102</v>
      </c>
    </row>
    <row r="277" spans="1:45" x14ac:dyDescent="0.25">
      <c r="A277" s="722"/>
      <c r="B277" s="689"/>
      <c r="C277" s="626"/>
      <c r="D277" s="640"/>
      <c r="E277" s="15" t="s">
        <v>50</v>
      </c>
      <c r="F277" s="16">
        <v>0</v>
      </c>
      <c r="G277" s="16">
        <v>0</v>
      </c>
      <c r="H277" s="16">
        <v>0</v>
      </c>
      <c r="I277" s="16">
        <v>0</v>
      </c>
      <c r="J277" s="16">
        <v>0</v>
      </c>
      <c r="K277" s="16">
        <v>0</v>
      </c>
      <c r="L277" s="16">
        <v>0</v>
      </c>
      <c r="M277" s="187">
        <f t="shared" si="256"/>
        <v>0</v>
      </c>
      <c r="N277" s="197"/>
      <c r="O277" s="174">
        <v>10</v>
      </c>
      <c r="P277" s="174">
        <v>22</v>
      </c>
      <c r="Q277" s="174">
        <v>6</v>
      </c>
      <c r="R277" s="174">
        <v>2</v>
      </c>
      <c r="S277" s="174">
        <v>5</v>
      </c>
      <c r="T277" s="174">
        <v>9</v>
      </c>
      <c r="U277" s="174">
        <v>7</v>
      </c>
      <c r="V277" s="187">
        <f t="shared" si="257"/>
        <v>61</v>
      </c>
      <c r="W277" s="13"/>
      <c r="X277" s="146">
        <f t="shared" si="258"/>
        <v>10</v>
      </c>
      <c r="Y277" s="147">
        <f t="shared" ref="Y277" si="283">X277/$AQ$3</f>
        <v>1.9920318725099601E-2</v>
      </c>
      <c r="Z277" s="47">
        <f t="shared" si="260"/>
        <v>22</v>
      </c>
      <c r="AA277" s="149">
        <f t="shared" si="261"/>
        <v>3.3434650455927049E-2</v>
      </c>
      <c r="AB277" s="146">
        <f t="shared" si="250"/>
        <v>6</v>
      </c>
      <c r="AC277" s="147">
        <f t="shared" si="262"/>
        <v>1.4598540145985401E-2</v>
      </c>
      <c r="AD277" s="47">
        <f t="shared" si="251"/>
        <v>2</v>
      </c>
      <c r="AE277" s="149">
        <f t="shared" si="270"/>
        <v>6.0975609756097563E-3</v>
      </c>
      <c r="AF277" s="146">
        <f t="shared" si="252"/>
        <v>5</v>
      </c>
      <c r="AG277" s="147">
        <f t="shared" si="263"/>
        <v>1.984126984126984E-2</v>
      </c>
      <c r="AH277" s="47">
        <f t="shared" si="253"/>
        <v>9</v>
      </c>
      <c r="AI277" s="149">
        <f t="shared" si="264"/>
        <v>2.1077283372365339E-2</v>
      </c>
      <c r="AJ277" s="150">
        <f t="shared" si="254"/>
        <v>7</v>
      </c>
      <c r="AK277" s="151">
        <f t="shared" si="265"/>
        <v>2.1874999999999999E-2</v>
      </c>
      <c r="AL277" s="47">
        <f t="shared" si="255"/>
        <v>61</v>
      </c>
    </row>
    <row r="278" spans="1:45" x14ac:dyDescent="0.25">
      <c r="A278" s="722"/>
      <c r="B278" s="689"/>
      <c r="C278" s="626"/>
      <c r="D278" s="640"/>
      <c r="E278" s="15" t="s">
        <v>35</v>
      </c>
      <c r="F278" s="16">
        <v>52</v>
      </c>
      <c r="G278" s="16">
        <v>21</v>
      </c>
      <c r="H278" s="16">
        <v>12</v>
      </c>
      <c r="I278" s="16">
        <v>39</v>
      </c>
      <c r="J278" s="16">
        <v>17</v>
      </c>
      <c r="K278" s="16">
        <v>16</v>
      </c>
      <c r="L278" s="16">
        <v>8</v>
      </c>
      <c r="M278" s="187">
        <f t="shared" si="256"/>
        <v>165</v>
      </c>
      <c r="N278" s="197"/>
      <c r="O278" s="174">
        <v>75</v>
      </c>
      <c r="P278" s="174">
        <v>128</v>
      </c>
      <c r="Q278" s="174">
        <v>112</v>
      </c>
      <c r="R278" s="174">
        <v>62</v>
      </c>
      <c r="S278" s="174">
        <v>60</v>
      </c>
      <c r="T278" s="174">
        <v>110</v>
      </c>
      <c r="U278" s="174">
        <v>69</v>
      </c>
      <c r="V278" s="187">
        <f t="shared" si="257"/>
        <v>616</v>
      </c>
      <c r="W278" s="13"/>
      <c r="X278" s="146">
        <f t="shared" si="258"/>
        <v>127</v>
      </c>
      <c r="Y278" s="147">
        <f t="shared" ref="Y278" si="284">X278/$AQ$3</f>
        <v>0.25298804780876494</v>
      </c>
      <c r="Z278" s="47">
        <f t="shared" si="260"/>
        <v>149</v>
      </c>
      <c r="AA278" s="149">
        <f t="shared" si="261"/>
        <v>0.22644376899696048</v>
      </c>
      <c r="AB278" s="146">
        <f t="shared" si="250"/>
        <v>124</v>
      </c>
      <c r="AC278" s="147">
        <f t="shared" si="262"/>
        <v>0.30170316301703165</v>
      </c>
      <c r="AD278" s="47">
        <f t="shared" si="251"/>
        <v>101</v>
      </c>
      <c r="AE278" s="149">
        <f t="shared" si="270"/>
        <v>0.30792682926829268</v>
      </c>
      <c r="AF278" s="146">
        <f t="shared" si="252"/>
        <v>77</v>
      </c>
      <c r="AG278" s="147">
        <f t="shared" si="263"/>
        <v>0.30555555555555558</v>
      </c>
      <c r="AH278" s="47">
        <f t="shared" si="253"/>
        <v>126</v>
      </c>
      <c r="AI278" s="149">
        <f t="shared" si="264"/>
        <v>0.29508196721311475</v>
      </c>
      <c r="AJ278" s="150">
        <f t="shared" si="254"/>
        <v>77</v>
      </c>
      <c r="AK278" s="151">
        <f t="shared" si="265"/>
        <v>0.24062500000000001</v>
      </c>
      <c r="AL278" s="47">
        <f t="shared" si="255"/>
        <v>781</v>
      </c>
    </row>
    <row r="279" spans="1:45" x14ac:dyDescent="0.25">
      <c r="A279" s="722"/>
      <c r="B279" s="689"/>
      <c r="C279" s="626"/>
      <c r="D279" s="640"/>
      <c r="E279" s="15" t="s">
        <v>37</v>
      </c>
      <c r="F279" s="16">
        <v>15</v>
      </c>
      <c r="G279" s="16">
        <v>4</v>
      </c>
      <c r="H279" s="16">
        <v>4</v>
      </c>
      <c r="I279" s="16">
        <v>8</v>
      </c>
      <c r="J279" s="16">
        <v>6</v>
      </c>
      <c r="K279" s="16">
        <v>5</v>
      </c>
      <c r="L279" s="16">
        <v>0</v>
      </c>
      <c r="M279" s="187">
        <f t="shared" si="256"/>
        <v>42</v>
      </c>
      <c r="N279" s="197"/>
      <c r="O279" s="174">
        <v>74</v>
      </c>
      <c r="P279" s="174">
        <v>185</v>
      </c>
      <c r="Q279" s="174">
        <v>63</v>
      </c>
      <c r="R279" s="174">
        <v>37</v>
      </c>
      <c r="S279" s="174">
        <v>35</v>
      </c>
      <c r="T279" s="174">
        <v>79</v>
      </c>
      <c r="U279" s="174">
        <v>66</v>
      </c>
      <c r="V279" s="187">
        <f t="shared" si="257"/>
        <v>539</v>
      </c>
      <c r="W279" s="13"/>
      <c r="X279" s="146">
        <f t="shared" si="258"/>
        <v>89</v>
      </c>
      <c r="Y279" s="147">
        <f t="shared" ref="Y279" si="285">X279/$AQ$3</f>
        <v>0.17729083665338646</v>
      </c>
      <c r="Z279" s="47">
        <f t="shared" si="260"/>
        <v>189</v>
      </c>
      <c r="AA279" s="149">
        <f t="shared" si="261"/>
        <v>0.28723404255319152</v>
      </c>
      <c r="AB279" s="146">
        <f t="shared" si="250"/>
        <v>67</v>
      </c>
      <c r="AC279" s="147">
        <f t="shared" si="262"/>
        <v>0.16301703163017031</v>
      </c>
      <c r="AD279" s="47">
        <f t="shared" si="251"/>
        <v>45</v>
      </c>
      <c r="AE279" s="149">
        <f t="shared" si="270"/>
        <v>0.13719512195121952</v>
      </c>
      <c r="AF279" s="146">
        <f t="shared" si="252"/>
        <v>41</v>
      </c>
      <c r="AG279" s="147">
        <f t="shared" si="263"/>
        <v>0.1626984126984127</v>
      </c>
      <c r="AH279" s="47">
        <f t="shared" si="253"/>
        <v>84</v>
      </c>
      <c r="AI279" s="149">
        <f t="shared" si="264"/>
        <v>0.19672131147540983</v>
      </c>
      <c r="AJ279" s="150">
        <f t="shared" si="254"/>
        <v>66</v>
      </c>
      <c r="AK279" s="151">
        <f t="shared" si="265"/>
        <v>0.20624999999999999</v>
      </c>
      <c r="AL279" s="47">
        <f t="shared" si="255"/>
        <v>581</v>
      </c>
    </row>
    <row r="280" spans="1:45" ht="15.75" thickBot="1" x14ac:dyDescent="0.3">
      <c r="A280" s="722"/>
      <c r="B280" s="689"/>
      <c r="C280" s="626"/>
      <c r="D280" s="640"/>
      <c r="E280" s="15" t="s">
        <v>36</v>
      </c>
      <c r="F280" s="16">
        <v>69</v>
      </c>
      <c r="G280" s="16">
        <v>16</v>
      </c>
      <c r="H280" s="16">
        <v>13</v>
      </c>
      <c r="I280" s="16">
        <v>54</v>
      </c>
      <c r="J280" s="16">
        <v>21</v>
      </c>
      <c r="K280" s="16">
        <v>16</v>
      </c>
      <c r="L280" s="16">
        <v>9</v>
      </c>
      <c r="M280" s="187">
        <f t="shared" si="256"/>
        <v>198</v>
      </c>
      <c r="N280" s="197"/>
      <c r="O280" s="174">
        <v>199</v>
      </c>
      <c r="P280" s="174">
        <v>245</v>
      </c>
      <c r="Q280" s="174">
        <v>186</v>
      </c>
      <c r="R280" s="174">
        <v>121</v>
      </c>
      <c r="S280" s="174">
        <v>99</v>
      </c>
      <c r="T280" s="174">
        <v>175</v>
      </c>
      <c r="U280" s="174">
        <v>150</v>
      </c>
      <c r="V280" s="187">
        <f t="shared" si="257"/>
        <v>1175</v>
      </c>
      <c r="W280" s="13"/>
      <c r="X280" s="146">
        <f t="shared" si="258"/>
        <v>268</v>
      </c>
      <c r="Y280" s="148">
        <f t="shared" ref="Y280" si="286">X280/$AQ$3</f>
        <v>0.53386454183266929</v>
      </c>
      <c r="Z280" s="47">
        <f t="shared" si="260"/>
        <v>261</v>
      </c>
      <c r="AA280" s="149">
        <f t="shared" si="261"/>
        <v>0.39665653495440728</v>
      </c>
      <c r="AB280" s="146">
        <f t="shared" si="250"/>
        <v>199</v>
      </c>
      <c r="AC280" s="148">
        <f t="shared" si="262"/>
        <v>0.48418491484184917</v>
      </c>
      <c r="AD280" s="47">
        <f t="shared" si="251"/>
        <v>175</v>
      </c>
      <c r="AE280" s="149">
        <f t="shared" si="270"/>
        <v>0.53353658536585369</v>
      </c>
      <c r="AF280" s="146">
        <f t="shared" si="252"/>
        <v>120</v>
      </c>
      <c r="AG280" s="148">
        <f t="shared" si="263"/>
        <v>0.47619047619047616</v>
      </c>
      <c r="AH280" s="47">
        <f t="shared" si="253"/>
        <v>191</v>
      </c>
      <c r="AI280" s="149">
        <f t="shared" si="264"/>
        <v>0.44730679156908665</v>
      </c>
      <c r="AJ280" s="150">
        <f t="shared" si="254"/>
        <v>159</v>
      </c>
      <c r="AK280" s="152">
        <f t="shared" si="265"/>
        <v>0.49687500000000001</v>
      </c>
      <c r="AL280" s="47">
        <f>SUM(X280,Z280,AB280,AD280,AF280,AH280,AM280,AJ280)</f>
        <v>1373</v>
      </c>
    </row>
    <row r="283" spans="1:45" ht="15.75" thickBot="1" x14ac:dyDescent="0.3"/>
    <row r="284" spans="1:45" ht="15.75" thickBot="1" x14ac:dyDescent="0.3">
      <c r="X284" s="144" t="s">
        <v>51</v>
      </c>
      <c r="Y284" s="145" t="s">
        <v>211</v>
      </c>
      <c r="Z284" s="193" t="s">
        <v>29</v>
      </c>
      <c r="AA284" s="40" t="s">
        <v>211</v>
      </c>
      <c r="AB284" s="144" t="s">
        <v>30</v>
      </c>
      <c r="AC284" s="145" t="s">
        <v>211</v>
      </c>
      <c r="AD284" s="193" t="s">
        <v>31</v>
      </c>
      <c r="AE284" s="40" t="s">
        <v>211</v>
      </c>
      <c r="AF284" s="144" t="s">
        <v>32</v>
      </c>
      <c r="AG284" s="145" t="s">
        <v>211</v>
      </c>
      <c r="AH284" s="193" t="s">
        <v>33</v>
      </c>
      <c r="AI284" s="40" t="s">
        <v>211</v>
      </c>
      <c r="AJ284" s="153" t="s">
        <v>34</v>
      </c>
      <c r="AK284" s="154" t="s">
        <v>211</v>
      </c>
      <c r="AN284" s="739" t="s">
        <v>224</v>
      </c>
      <c r="AO284" s="739"/>
      <c r="AP284" s="739"/>
      <c r="AQ284" s="740"/>
    </row>
    <row r="285" spans="1:45" s="400" customFormat="1" x14ac:dyDescent="0.25">
      <c r="A285" s="396"/>
      <c r="B285" s="397"/>
      <c r="C285" s="396"/>
      <c r="D285" s="398"/>
      <c r="E285" s="399" t="s">
        <v>50</v>
      </c>
      <c r="F285" s="396"/>
      <c r="G285" s="396"/>
      <c r="H285" s="396"/>
      <c r="I285" s="396"/>
      <c r="J285" s="396"/>
      <c r="K285" s="396"/>
      <c r="L285" s="396"/>
      <c r="M285" s="396"/>
      <c r="N285" s="396"/>
      <c r="O285" s="396"/>
      <c r="P285" s="396"/>
      <c r="Q285" s="396"/>
      <c r="R285" s="396"/>
      <c r="S285" s="396"/>
      <c r="T285" s="396"/>
      <c r="U285" s="396"/>
      <c r="V285" s="396"/>
      <c r="X285" s="401">
        <f>AVERAGE(X4,X9,X14,X19,X24,X30,X37,X42,X49,X54,X59,X64,X69,X73,X78,X83,X88,X93,X101,X115,X120,X125,X130,X138,X143,X148,X153,,X158,X163,X166,X171,X176,X182,X187,X192,X197,X202,X207,X212,X217,X222,X227,X232,X237,X242,X247,X252,X257,X262,X267,X272,X277,X106,X111)</f>
        <v>9.7818181818181813</v>
      </c>
      <c r="Y285" s="402">
        <f t="shared" ref="Y285:AL285" si="287">AVERAGE(Y4,Y9,Y14,Y19,Y24,Y30,Y37,Y42,Y49,Y54,Y59,Y64,Y69,Y73,Y78,Y83,Y88,Y93,Y101,Y115,Y120,Y125,Y130,Y138,Y143,Y148,Y153,,Y158,Y163,Y166,Y171,Y176,Y182,Y187,Y192,Y197,Y202,Y207,Y212,Y217,Y222,Y227,Y232,Y237,Y242,Y247,Y252,Y257,Y262,Y267,Y272,Y277,Y106,Y111)</f>
        <v>2.5482407789339846E-2</v>
      </c>
      <c r="Z285" s="401">
        <f t="shared" si="287"/>
        <v>23.818181818181817</v>
      </c>
      <c r="AA285" s="402">
        <f t="shared" si="287"/>
        <v>4.5720544578492006E-2</v>
      </c>
      <c r="AB285" s="401">
        <f t="shared" si="287"/>
        <v>8.418181818181818</v>
      </c>
      <c r="AC285" s="402">
        <f t="shared" si="287"/>
        <v>2.4943434802559422E-2</v>
      </c>
      <c r="AD285" s="401">
        <f t="shared" si="287"/>
        <v>4</v>
      </c>
      <c r="AE285" s="402">
        <f t="shared" si="287"/>
        <v>1.4374035535893021E-2</v>
      </c>
      <c r="AF285" s="401">
        <f t="shared" si="287"/>
        <v>5.2363636363636363</v>
      </c>
      <c r="AG285" s="402">
        <f t="shared" si="287"/>
        <v>2.7275186255000965E-2</v>
      </c>
      <c r="AH285" s="411">
        <f t="shared" si="287"/>
        <v>9.036363636363637</v>
      </c>
      <c r="AI285" s="402">
        <f t="shared" si="287"/>
        <v>2.7509117820376947E-2</v>
      </c>
      <c r="AJ285" s="401">
        <f t="shared" si="287"/>
        <v>7.290909090909091</v>
      </c>
      <c r="AK285" s="402">
        <f t="shared" si="287"/>
        <v>3.1116792006839211E-2</v>
      </c>
      <c r="AL285" s="401">
        <f t="shared" si="287"/>
        <v>67.581818181818178</v>
      </c>
      <c r="AN285" s="403" t="s">
        <v>50</v>
      </c>
      <c r="AO285" s="404">
        <v>67.581818181818178</v>
      </c>
      <c r="AP285" s="741">
        <f>SUM(AO285:AO286)</f>
        <v>204.54478114478115</v>
      </c>
      <c r="AQ285" s="743">
        <f>AP285/AO290</f>
        <v>9.306074029411579E-2</v>
      </c>
    </row>
    <row r="286" spans="1:45" s="392" customFormat="1" x14ac:dyDescent="0.25">
      <c r="A286" s="388"/>
      <c r="B286" s="389"/>
      <c r="C286" s="388"/>
      <c r="D286" s="390"/>
      <c r="E286" s="391" t="s">
        <v>38</v>
      </c>
      <c r="F286" s="388"/>
      <c r="G286" s="388"/>
      <c r="H286" s="388"/>
      <c r="I286" s="388"/>
      <c r="J286" s="388"/>
      <c r="K286" s="388"/>
      <c r="L286" s="388"/>
      <c r="M286" s="388"/>
      <c r="N286" s="388"/>
      <c r="O286" s="388"/>
      <c r="P286" s="388"/>
      <c r="Q286" s="388"/>
      <c r="R286" s="388"/>
      <c r="S286" s="388"/>
      <c r="T286" s="388"/>
      <c r="U286" s="388"/>
      <c r="V286" s="388"/>
      <c r="X286" s="401">
        <f>AVERAGE(X3,X8,X13,X18,X23,X31,X34,X39,X46,X51,X56,X61,X66,X72,X77,X82,X87,X92,X98,X105,X110,X114,X119,X124,X129,X135,X140,X145,X150,X155,X160,X167,X172,X177,X181,X186,X191,X196,X201,X206,X211,X216,X221,X226,X231,X236,X241,X246,X251,X256,X261,X266,X271,X276)</f>
        <v>21.24074074074074</v>
      </c>
      <c r="Y286" s="402">
        <f t="shared" ref="Y286:AL286" si="288">AVERAGE(Y3,Y8,Y13,Y18,Y23,Y31,Y34,Y39,Y46,Y51,Y56,Y61,Y66,Y72,Y77,Y82,Y87,Y92,Y98,Y105,Y110,Y114,Y119,Y124,Y129,Y135,Y140,Y145,Y150,Y155,Y160,Y167,Y172,Y177,Y181,Y186,Y191,Y196,Y201,Y206,Y211,Y216,Y221,Y226,Y231,Y236,Y241,Y246,Y251,Y256,Y261,Y266,Y271,Y276)</f>
        <v>5.91741143864144E-2</v>
      </c>
      <c r="Z286" s="401">
        <f t="shared" si="288"/>
        <v>45.425925925925924</v>
      </c>
      <c r="AA286" s="402">
        <f t="shared" si="288"/>
        <v>9.4155206939416383E-2</v>
      </c>
      <c r="AB286" s="401">
        <f t="shared" si="288"/>
        <v>16.518518518518519</v>
      </c>
      <c r="AC286" s="402">
        <f t="shared" si="288"/>
        <v>5.3882324183475099E-2</v>
      </c>
      <c r="AD286" s="401">
        <f t="shared" si="288"/>
        <v>8.8703703703703702</v>
      </c>
      <c r="AE286" s="402">
        <f t="shared" si="288"/>
        <v>3.186083380785875E-2</v>
      </c>
      <c r="AF286" s="401">
        <f t="shared" si="288"/>
        <v>10.944444444444445</v>
      </c>
      <c r="AG286" s="402">
        <f t="shared" si="288"/>
        <v>6.3917505163017432E-2</v>
      </c>
      <c r="AH286" s="412">
        <f t="shared" si="288"/>
        <v>18.333333333333332</v>
      </c>
      <c r="AI286" s="393">
        <f t="shared" si="288"/>
        <v>5.4166602111542977E-2</v>
      </c>
      <c r="AJ286" s="401">
        <f t="shared" si="288"/>
        <v>15.62962962962963</v>
      </c>
      <c r="AK286" s="402">
        <f t="shared" si="288"/>
        <v>6.5990922606038643E-2</v>
      </c>
      <c r="AL286" s="401">
        <f t="shared" si="288"/>
        <v>136.96296296296296</v>
      </c>
      <c r="AM286" s="400"/>
      <c r="AN286" s="405" t="s">
        <v>38</v>
      </c>
      <c r="AO286" s="406">
        <v>136.96296296296296</v>
      </c>
      <c r="AP286" s="742"/>
      <c r="AQ286" s="744"/>
      <c r="AR286" s="400" t="s">
        <v>38</v>
      </c>
      <c r="AS286" s="394">
        <f>AQ285</f>
        <v>9.306074029411579E-2</v>
      </c>
    </row>
    <row r="287" spans="1:45" s="392" customFormat="1" x14ac:dyDescent="0.25">
      <c r="A287" s="388"/>
      <c r="B287" s="389"/>
      <c r="C287" s="388"/>
      <c r="D287" s="390"/>
      <c r="E287" s="391" t="s">
        <v>216</v>
      </c>
      <c r="F287" s="388"/>
      <c r="G287" s="388"/>
      <c r="H287" s="388"/>
      <c r="I287" s="388"/>
      <c r="J287" s="388"/>
      <c r="K287" s="388"/>
      <c r="L287" s="388"/>
      <c r="M287" s="388"/>
      <c r="N287" s="388"/>
      <c r="O287" s="388"/>
      <c r="P287" s="388"/>
      <c r="Q287" s="388"/>
      <c r="R287" s="388"/>
      <c r="S287" s="388"/>
      <c r="T287" s="388"/>
      <c r="U287" s="388"/>
      <c r="V287" s="388"/>
      <c r="X287" s="401">
        <f>AVERAGE(X6,X11,X16,X21,X26,X32,X35,X40,X47,X52,X57,X62,X67,X75,X80,X85,X90,X95,X99,X117,X122,X127,X132,X136,X141,X146,X151,X156,X161,X168,X173,X178,X184,X189,X194,X199,X204,X209,X214,X219,X224,X229,X234,X239,X244,X249,X254,X259,X264,X269,X274,X279,X109,X104)</f>
        <v>78.296296296296291</v>
      </c>
      <c r="Y287" s="402">
        <f t="shared" ref="Y287:AL287" si="289">AVERAGE(Y6,Y11,Y16,Y21,Y26,Y32,Y35,Y40,Y47,Y52,Y57,Y62,Y67,Y75,Y80,Y85,Y90,Y95,Y99,Y117,Y122,Y127,Y132,Y136,Y141,Y146,Y151,Y156,Y161,Y168,Y173,Y178,Y184,Y189,Y194,Y199,Y204,Y209,Y214,Y219,Y224,Y229,Y234,Y239,Y244,Y249,Y254,Y259,Y264,Y269,Y274,Y279,Y109,Y104)</f>
        <v>0.19929039483734617</v>
      </c>
      <c r="Z287" s="401">
        <f t="shared" si="289"/>
        <v>142.31481481481481</v>
      </c>
      <c r="AA287" s="402">
        <f t="shared" si="289"/>
        <v>0.2816513493922756</v>
      </c>
      <c r="AB287" s="401">
        <f t="shared" si="289"/>
        <v>66.703703703703709</v>
      </c>
      <c r="AC287" s="402">
        <f t="shared" si="289"/>
        <v>0.20256930540568416</v>
      </c>
      <c r="AD287" s="401">
        <f t="shared" si="289"/>
        <v>39.129629629629626</v>
      </c>
      <c r="AE287" s="402">
        <f t="shared" si="289"/>
        <v>0.15221339139848228</v>
      </c>
      <c r="AF287" s="401">
        <f t="shared" si="289"/>
        <v>37.277777777777779</v>
      </c>
      <c r="AG287" s="402">
        <f t="shared" si="289"/>
        <v>0.19704897260590903</v>
      </c>
      <c r="AH287" s="412">
        <f t="shared" si="289"/>
        <v>74.111111111111114</v>
      </c>
      <c r="AI287" s="393">
        <f t="shared" si="289"/>
        <v>0.21534267893402184</v>
      </c>
      <c r="AJ287" s="401">
        <f t="shared" si="289"/>
        <v>53.574074074074076</v>
      </c>
      <c r="AK287" s="402">
        <f t="shared" si="289"/>
        <v>0.21991896803888675</v>
      </c>
      <c r="AL287" s="401">
        <f t="shared" si="289"/>
        <v>491.40740740740739</v>
      </c>
      <c r="AM287" s="400"/>
      <c r="AN287" s="405" t="s">
        <v>216</v>
      </c>
      <c r="AO287" s="406">
        <v>491.40740740740739</v>
      </c>
      <c r="AP287" s="407">
        <f>AO287</f>
        <v>491.40740740740739</v>
      </c>
      <c r="AQ287" s="387">
        <f>AP287/AO290</f>
        <v>0.22357322862701789</v>
      </c>
      <c r="AR287" s="400" t="s">
        <v>216</v>
      </c>
      <c r="AS287" s="394">
        <f>AQ287</f>
        <v>0.22357322862701789</v>
      </c>
    </row>
    <row r="288" spans="1:45" s="392" customFormat="1" x14ac:dyDescent="0.25">
      <c r="A288" s="388"/>
      <c r="B288" s="389"/>
      <c r="C288" s="388"/>
      <c r="D288" s="390"/>
      <c r="E288" s="391" t="s">
        <v>215</v>
      </c>
      <c r="F288" s="388"/>
      <c r="G288" s="388"/>
      <c r="H288" s="388"/>
      <c r="I288" s="388"/>
      <c r="J288" s="388"/>
      <c r="K288" s="388"/>
      <c r="L288" s="388"/>
      <c r="M288" s="388"/>
      <c r="N288" s="388"/>
      <c r="O288" s="388"/>
      <c r="P288" s="388"/>
      <c r="Q288" s="388"/>
      <c r="R288" s="388"/>
      <c r="S288" s="388"/>
      <c r="T288" s="388"/>
      <c r="U288" s="388"/>
      <c r="V288" s="388"/>
      <c r="X288" s="401">
        <f>AVERAGE(X280,X275,X270,X265,X260,X255,X250,X245,X240,X235,X230,X225,X220,X215,X210,X205,X200,X195,X190,X185,X175,X170,X165,X159,X154,X149,X144,X139,X134,X133,X128,X123,X118,X108,X103,X97,X96,X91,X86,X81,X76,X65,X60,X55,X50,X45,X38,X33,X28,X27,X22,X17,X12,X7)</f>
        <v>165.57407407407408</v>
      </c>
      <c r="Y288" s="402">
        <f t="shared" ref="Y288:AL288" si="290">AVERAGE(Y280,Y275,Y270,Y265,Y260,Y255,Y250,Y245,Y240,Y235,Y230,Y225,Y220,Y215,Y210,Y205,Y200,Y195,Y190,Y185,Y175,Y170,Y165,Y159,Y154,Y149,Y144,Y139,Y134,Y133,Y128,Y123,Y118,Y108,Y103,Y97,Y96,Y91,Y86,Y81,Y76,Y65,Y60,Y55,Y50,Y45,Y38,Y33,Y28,Y27,Y22,Y17,Y12,Y7)</f>
        <v>0.43228319038438179</v>
      </c>
      <c r="Z288" s="401">
        <f t="shared" si="290"/>
        <v>181.11111111111111</v>
      </c>
      <c r="AA288" s="402">
        <f t="shared" si="290"/>
        <v>0.38488440475299046</v>
      </c>
      <c r="AB288" s="401">
        <f t="shared" si="290"/>
        <v>129.5185185185185</v>
      </c>
      <c r="AC288" s="402">
        <f t="shared" si="290"/>
        <v>0.42053939221549902</v>
      </c>
      <c r="AD288" s="401">
        <f t="shared" si="290"/>
        <v>112.05555555555556</v>
      </c>
      <c r="AE288" s="402">
        <f t="shared" si="290"/>
        <v>0.48193167793149433</v>
      </c>
      <c r="AF288" s="401">
        <f t="shared" si="290"/>
        <v>76.259259259259252</v>
      </c>
      <c r="AG288" s="402">
        <f t="shared" si="290"/>
        <v>0.39752414931923352</v>
      </c>
      <c r="AH288" s="412">
        <f t="shared" si="290"/>
        <v>134.14814814814815</v>
      </c>
      <c r="AI288" s="393">
        <f t="shared" si="290"/>
        <v>0.40504497493465413</v>
      </c>
      <c r="AJ288" s="401">
        <f t="shared" si="290"/>
        <v>105.22222222222223</v>
      </c>
      <c r="AK288" s="402">
        <f t="shared" si="290"/>
        <v>0.42408917964787674</v>
      </c>
      <c r="AL288" s="401">
        <f t="shared" si="290"/>
        <v>903.88888888888891</v>
      </c>
      <c r="AM288" s="400"/>
      <c r="AN288" s="405" t="s">
        <v>215</v>
      </c>
      <c r="AO288" s="406">
        <v>903.88888888888891</v>
      </c>
      <c r="AP288" s="742">
        <f>SUM(AO288:AO289)</f>
        <v>1502.0185185185187</v>
      </c>
      <c r="AQ288" s="744">
        <f>AP288/AO290</f>
        <v>0.68336603107886629</v>
      </c>
      <c r="AR288" s="400" t="s">
        <v>215</v>
      </c>
      <c r="AS288" s="395">
        <f>AVERAGE(Y292,AA292,AC292,AE292,AG292,AI292,AK292)</f>
        <v>0.70125121083828701</v>
      </c>
    </row>
    <row r="289" spans="1:44" s="400" customFormat="1" ht="15.75" thickBot="1" x14ac:dyDescent="0.3">
      <c r="A289" s="396"/>
      <c r="B289" s="397"/>
      <c r="C289" s="396"/>
      <c r="D289" s="398"/>
      <c r="E289" s="399" t="s">
        <v>35</v>
      </c>
      <c r="F289" s="396"/>
      <c r="G289" s="396"/>
      <c r="H289" s="396"/>
      <c r="I289" s="396"/>
      <c r="J289" s="396"/>
      <c r="K289" s="396"/>
      <c r="L289" s="396"/>
      <c r="M289" s="396"/>
      <c r="N289" s="396"/>
      <c r="O289" s="396"/>
      <c r="P289" s="396"/>
      <c r="Q289" s="396"/>
      <c r="R289" s="396"/>
      <c r="S289" s="396"/>
      <c r="T289" s="396"/>
      <c r="U289" s="396"/>
      <c r="V289" s="396"/>
      <c r="X289" s="401">
        <f>AVERAGE(X5,X10,X15,X20,X25,X36,X41,X48,X53,X58,X63,X68,X74,X79,X84,X89,X94,X100,X102,X107,X116,X121,X126,X131,X137,X142,X147,X152,X157,X162,X164,X169,X174,X183,X188,X193,X198,X203,X208,X213,X218,X223,X228,X233,X238,X243,X248,X253,X258,X263,X268,X273,X278,X29)</f>
        <v>111.05555555555556</v>
      </c>
      <c r="Y289" s="402">
        <f t="shared" ref="Y289:AL289" si="291">AVERAGE(Y5,Y10,Y15,Y20,Y25,Y36,Y41,Y48,Y53,Y58,Y63,Y68,Y74,Y79,Y84,Y89,Y94,Y100,Y102,Y107,Y116,Y121,Y126,Y131,Y137,Y142,Y147,Y152,Y157,Y162,Y164,Y169,Y174,Y183,Y188,Y193,Y198,Y203,Y208,Y213,Y218,Y223,Y228,Y233,Y238,Y243,Y248,Y253,Y258,Y263,Y268,Y273,Y278,Y29)</f>
        <v>0.28329799616197454</v>
      </c>
      <c r="Z289" s="401">
        <f t="shared" si="291"/>
        <v>98.203703703703709</v>
      </c>
      <c r="AA289" s="402">
        <f t="shared" si="291"/>
        <v>0.19274181758537201</v>
      </c>
      <c r="AB289" s="401">
        <f t="shared" si="291"/>
        <v>89.851851851851848</v>
      </c>
      <c r="AC289" s="402">
        <f t="shared" si="291"/>
        <v>0.29760362793347561</v>
      </c>
      <c r="AD289" s="401">
        <f t="shared" si="291"/>
        <v>76.925925925925924</v>
      </c>
      <c r="AE289" s="402">
        <f t="shared" si="291"/>
        <v>0.31935387548301436</v>
      </c>
      <c r="AF289" s="401">
        <f t="shared" si="291"/>
        <v>60.574074074074076</v>
      </c>
      <c r="AG289" s="402">
        <f t="shared" si="291"/>
        <v>0.31372909061507981</v>
      </c>
      <c r="AH289" s="412">
        <f t="shared" si="291"/>
        <v>97.240740740740748</v>
      </c>
      <c r="AI289" s="402">
        <f t="shared" si="291"/>
        <v>0.29742719809161922</v>
      </c>
      <c r="AJ289" s="401">
        <f t="shared" si="291"/>
        <v>64.277777777777771</v>
      </c>
      <c r="AK289" s="402">
        <f t="shared" si="291"/>
        <v>0.25830790081134303</v>
      </c>
      <c r="AL289" s="401">
        <f t="shared" si="291"/>
        <v>598.12962962962968</v>
      </c>
      <c r="AN289" s="408" t="s">
        <v>35</v>
      </c>
      <c r="AO289" s="409">
        <v>598.12962962962968</v>
      </c>
      <c r="AP289" s="745"/>
      <c r="AQ289" s="746"/>
    </row>
    <row r="290" spans="1:44" s="400" customFormat="1" x14ac:dyDescent="0.25">
      <c r="A290" s="396"/>
      <c r="B290" s="397"/>
      <c r="C290" s="396"/>
      <c r="D290" s="398"/>
      <c r="E290" s="396"/>
      <c r="F290" s="396"/>
      <c r="G290" s="396"/>
      <c r="H290" s="396"/>
      <c r="I290" s="396"/>
      <c r="J290" s="396"/>
      <c r="K290" s="396"/>
      <c r="L290" s="396"/>
      <c r="M290" s="396"/>
      <c r="N290" s="396"/>
      <c r="O290" s="396"/>
      <c r="P290" s="396"/>
      <c r="Q290" s="396"/>
      <c r="R290" s="396"/>
      <c r="S290" s="396"/>
      <c r="T290" s="396"/>
      <c r="U290" s="396"/>
      <c r="V290" s="396"/>
      <c r="X290" s="401">
        <f>SUM(X285:X289)</f>
        <v>385.94848484848484</v>
      </c>
      <c r="Y290" s="402">
        <f t="shared" ref="Y290:AL290" si="292">SUM(Y285:Y289)</f>
        <v>0.99952810355945676</v>
      </c>
      <c r="Z290" s="401">
        <f t="shared" si="292"/>
        <v>490.87373737373736</v>
      </c>
      <c r="AA290" s="402">
        <f t="shared" si="292"/>
        <v>0.99915332324854644</v>
      </c>
      <c r="AB290" s="401">
        <f t="shared" si="292"/>
        <v>311.01077441077439</v>
      </c>
      <c r="AC290" s="402">
        <f t="shared" si="292"/>
        <v>0.99953808454069326</v>
      </c>
      <c r="AD290" s="401">
        <f t="shared" si="292"/>
        <v>240.98148148148147</v>
      </c>
      <c r="AE290" s="402">
        <f t="shared" si="292"/>
        <v>0.99973381415674267</v>
      </c>
      <c r="AF290" s="401">
        <f t="shared" si="292"/>
        <v>190.29191919191919</v>
      </c>
      <c r="AG290" s="402">
        <f t="shared" si="292"/>
        <v>0.99949490395824081</v>
      </c>
      <c r="AH290" s="412">
        <f t="shared" si="292"/>
        <v>332.86969696969697</v>
      </c>
      <c r="AI290" s="402">
        <f t="shared" si="292"/>
        <v>0.99949057189221513</v>
      </c>
      <c r="AJ290" s="401">
        <f t="shared" si="292"/>
        <v>245.99461279461281</v>
      </c>
      <c r="AK290" s="402">
        <f t="shared" si="292"/>
        <v>0.99942376311098435</v>
      </c>
      <c r="AL290" s="401">
        <f t="shared" si="292"/>
        <v>2197.9707070707072</v>
      </c>
      <c r="AO290" s="410">
        <f>SUM(AO285:AO289)</f>
        <v>2197.9707070707072</v>
      </c>
    </row>
    <row r="291" spans="1:44" x14ac:dyDescent="0.25">
      <c r="X291" s="339"/>
      <c r="Y291" s="340"/>
      <c r="AB291" s="339"/>
      <c r="AC291" s="340"/>
      <c r="AF291" s="339"/>
      <c r="AG291" s="340"/>
      <c r="AJ291" s="413"/>
      <c r="AK291" s="414"/>
      <c r="AL291" s="400"/>
      <c r="AM291" s="400"/>
      <c r="AN291" s="400"/>
      <c r="AO291" s="400"/>
      <c r="AP291" s="400"/>
      <c r="AQ291" s="400"/>
      <c r="AR291" s="400"/>
    </row>
    <row r="292" spans="1:44" ht="15.75" thickBot="1" x14ac:dyDescent="0.3">
      <c r="X292" s="341">
        <f>(X288+X289)/X290</f>
        <v>0.71675272864001138</v>
      </c>
      <c r="Y292" s="342">
        <f>SUM(Y288:Y289)</f>
        <v>0.71558118654635638</v>
      </c>
      <c r="Z292" s="231">
        <f>(Z288+Z289)/Z290</f>
        <v>0.56901560126072182</v>
      </c>
      <c r="AA292" s="285">
        <f>SUM(AA288:AA289)</f>
        <v>0.57762622233836247</v>
      </c>
      <c r="AB292" s="341">
        <f>(AB288+AB289)/AB290</f>
        <v>0.70534652950843457</v>
      </c>
      <c r="AC292" s="342">
        <f>SUM(AC288:AC289)</f>
        <v>0.71814302014897469</v>
      </c>
      <c r="AD292" s="231">
        <f>(AD288+AD289)/AD290</f>
        <v>0.7842157842157842</v>
      </c>
      <c r="AE292" s="285">
        <f>SUM(AE288:AE289)</f>
        <v>0.80128555341450869</v>
      </c>
      <c r="AF292" s="341">
        <f>(AF288+AF289)/AF290</f>
        <v>0.71907064637531903</v>
      </c>
      <c r="AG292" s="342">
        <f>SUM(AG288:AG289)</f>
        <v>0.71125323993431333</v>
      </c>
      <c r="AH292" s="231">
        <f>(AH288+AH289)/AH290</f>
        <v>0.69513353421880741</v>
      </c>
      <c r="AI292" s="285">
        <f>SUM(AI288:AI289)</f>
        <v>0.70247217302627329</v>
      </c>
      <c r="AJ292" s="415">
        <f>(AJ288+AJ289)/AJ290</f>
        <v>0.68903947966340173</v>
      </c>
      <c r="AK292" s="416">
        <f>SUM(AK288:AK289)</f>
        <v>0.68239708045921976</v>
      </c>
      <c r="AL292" s="417">
        <f>(AL288+AL289)/AL290</f>
        <v>0.68336603107886629</v>
      </c>
      <c r="AM292" s="400"/>
      <c r="AN292" s="400"/>
      <c r="AO292" s="400"/>
      <c r="AP292" s="400"/>
      <c r="AQ292" s="400"/>
      <c r="AR292" s="400"/>
    </row>
  </sheetData>
  <autoFilter ref="A2:AS280"/>
  <sortState ref="E175:E178">
    <sortCondition ref="E174"/>
  </sortState>
  <mergeCells count="98">
    <mergeCell ref="AN284:AQ284"/>
    <mergeCell ref="AP285:AP286"/>
    <mergeCell ref="AQ285:AQ286"/>
    <mergeCell ref="AP288:AP289"/>
    <mergeCell ref="AQ288:AQ289"/>
    <mergeCell ref="D276:D280"/>
    <mergeCell ref="B251:B280"/>
    <mergeCell ref="C251:C280"/>
    <mergeCell ref="C216:C245"/>
    <mergeCell ref="C45:C69"/>
    <mergeCell ref="B43:B69"/>
    <mergeCell ref="D261:D265"/>
    <mergeCell ref="C246:C250"/>
    <mergeCell ref="B246:B250"/>
    <mergeCell ref="D266:D270"/>
    <mergeCell ref="D271:D275"/>
    <mergeCell ref="D236:D240"/>
    <mergeCell ref="D241:D245"/>
    <mergeCell ref="B216:B245"/>
    <mergeCell ref="D246:D250"/>
    <mergeCell ref="D251:D255"/>
    <mergeCell ref="D256:D260"/>
    <mergeCell ref="D216:D220"/>
    <mergeCell ref="D221:D225"/>
    <mergeCell ref="D226:D230"/>
    <mergeCell ref="D231:D235"/>
    <mergeCell ref="B134:B215"/>
    <mergeCell ref="C179:C180"/>
    <mergeCell ref="D191:D195"/>
    <mergeCell ref="D196:D200"/>
    <mergeCell ref="D201:D205"/>
    <mergeCell ref="D206:D210"/>
    <mergeCell ref="D211:D215"/>
    <mergeCell ref="D154:D158"/>
    <mergeCell ref="D159:D163"/>
    <mergeCell ref="D164:D168"/>
    <mergeCell ref="D169:D173"/>
    <mergeCell ref="D186:D190"/>
    <mergeCell ref="C134:C163"/>
    <mergeCell ref="D134:D138"/>
    <mergeCell ref="D139:D143"/>
    <mergeCell ref="D144:D148"/>
    <mergeCell ref="B102:B133"/>
    <mergeCell ref="C112:C113"/>
    <mergeCell ref="D119:D123"/>
    <mergeCell ref="D124:D128"/>
    <mergeCell ref="D129:D133"/>
    <mergeCell ref="D114:D118"/>
    <mergeCell ref="B70:B86"/>
    <mergeCell ref="B87:B91"/>
    <mergeCell ref="B92:B101"/>
    <mergeCell ref="C92:C101"/>
    <mergeCell ref="C72:C86"/>
    <mergeCell ref="C87:C91"/>
    <mergeCell ref="C164:C178"/>
    <mergeCell ref="D179:D180"/>
    <mergeCell ref="D181:D185"/>
    <mergeCell ref="C181:C215"/>
    <mergeCell ref="D8:D12"/>
    <mergeCell ref="D13:D17"/>
    <mergeCell ref="D23:D27"/>
    <mergeCell ref="D18:D22"/>
    <mergeCell ref="C33:C42"/>
    <mergeCell ref="C3:C27"/>
    <mergeCell ref="C28:C32"/>
    <mergeCell ref="C102:C111"/>
    <mergeCell ref="C114:C133"/>
    <mergeCell ref="D97:D101"/>
    <mergeCell ref="D102:D106"/>
    <mergeCell ref="D107:D111"/>
    <mergeCell ref="D28:D32"/>
    <mergeCell ref="D174:D178"/>
    <mergeCell ref="D112:D113"/>
    <mergeCell ref="D149:D153"/>
    <mergeCell ref="D77:D81"/>
    <mergeCell ref="D82:D86"/>
    <mergeCell ref="D87:D91"/>
    <mergeCell ref="A3:A280"/>
    <mergeCell ref="B3:B42"/>
    <mergeCell ref="D60:D64"/>
    <mergeCell ref="D70:D71"/>
    <mergeCell ref="C70:C71"/>
    <mergeCell ref="D33:D37"/>
    <mergeCell ref="D38:D42"/>
    <mergeCell ref="D45:D49"/>
    <mergeCell ref="D50:D54"/>
    <mergeCell ref="D55:D59"/>
    <mergeCell ref="D43:D44"/>
    <mergeCell ref="C43:C44"/>
    <mergeCell ref="D72:D76"/>
    <mergeCell ref="D65:D69"/>
    <mergeCell ref="D92:D96"/>
    <mergeCell ref="D3:D7"/>
    <mergeCell ref="X1:AL1"/>
    <mergeCell ref="AN1:AN2"/>
    <mergeCell ref="AO1:AP1"/>
    <mergeCell ref="F1:M1"/>
    <mergeCell ref="O1:V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G25"/>
  <sheetViews>
    <sheetView workbookViewId="0">
      <selection activeCell="F20" sqref="F20:F22"/>
    </sheetView>
  </sheetViews>
  <sheetFormatPr baseColWidth="10" defaultRowHeight="15" x14ac:dyDescent="0.25"/>
  <cols>
    <col min="4" max="4" width="19.5703125" customWidth="1"/>
    <col min="5" max="5" width="13.42578125" customWidth="1"/>
    <col min="7" max="7" width="23.42578125" customWidth="1"/>
  </cols>
  <sheetData>
    <row r="3" spans="4:7" ht="15.75" thickBot="1" x14ac:dyDescent="0.3"/>
    <row r="4" spans="4:7" ht="24" thickBot="1" x14ac:dyDescent="0.4">
      <c r="D4" s="747" t="s">
        <v>231</v>
      </c>
      <c r="E4" s="748"/>
      <c r="F4" s="748"/>
      <c r="G4" s="749"/>
    </row>
    <row r="5" spans="4:7" x14ac:dyDescent="0.25">
      <c r="D5" s="688" t="s">
        <v>220</v>
      </c>
      <c r="E5" s="128" t="s">
        <v>38</v>
      </c>
      <c r="F5" s="141">
        <v>4.8406983370460552E-2</v>
      </c>
      <c r="G5" s="760">
        <f>AVERAGE(F7,F10,F13)</f>
        <v>0.80063392564195546</v>
      </c>
    </row>
    <row r="6" spans="4:7" x14ac:dyDescent="0.25">
      <c r="D6" s="688"/>
      <c r="E6" s="128" t="s">
        <v>216</v>
      </c>
      <c r="F6" s="141">
        <v>0.11836502098119464</v>
      </c>
      <c r="G6" s="752"/>
    </row>
    <row r="7" spans="4:7" x14ac:dyDescent="0.25">
      <c r="D7" s="688"/>
      <c r="E7" s="128" t="s">
        <v>215</v>
      </c>
      <c r="F7" s="142">
        <v>0.83190177692586653</v>
      </c>
      <c r="G7" s="752"/>
    </row>
    <row r="8" spans="4:7" x14ac:dyDescent="0.25">
      <c r="D8" s="689" t="s">
        <v>222</v>
      </c>
      <c r="E8" s="128" t="s">
        <v>38</v>
      </c>
      <c r="F8" s="141">
        <v>3.0198952472824503E-2</v>
      </c>
      <c r="G8" s="752"/>
    </row>
    <row r="9" spans="4:7" x14ac:dyDescent="0.25">
      <c r="D9" s="689"/>
      <c r="E9" s="128" t="s">
        <v>216</v>
      </c>
      <c r="F9" s="141">
        <v>0.10795529342198686</v>
      </c>
      <c r="G9" s="752"/>
    </row>
    <row r="10" spans="4:7" x14ac:dyDescent="0.25">
      <c r="D10" s="689"/>
      <c r="E10" s="128" t="s">
        <v>215</v>
      </c>
      <c r="F10" s="142">
        <v>0.87</v>
      </c>
      <c r="G10" s="752"/>
    </row>
    <row r="11" spans="4:7" x14ac:dyDescent="0.25">
      <c r="D11" s="689" t="s">
        <v>223</v>
      </c>
      <c r="E11" s="128" t="s">
        <v>38</v>
      </c>
      <c r="F11" s="141">
        <v>8.6676406712734438E-2</v>
      </c>
      <c r="G11" s="752"/>
    </row>
    <row r="12" spans="4:7" x14ac:dyDescent="0.25">
      <c r="D12" s="689"/>
      <c r="E12" s="128" t="s">
        <v>216</v>
      </c>
      <c r="F12" s="141">
        <v>0.22179822309970385</v>
      </c>
      <c r="G12" s="752"/>
    </row>
    <row r="13" spans="4:7" x14ac:dyDescent="0.25">
      <c r="D13" s="689"/>
      <c r="E13" s="128" t="s">
        <v>215</v>
      </c>
      <c r="F13" s="143">
        <v>0.7</v>
      </c>
      <c r="G13" s="753"/>
    </row>
    <row r="15" spans="4:7" ht="15.75" thickBot="1" x14ac:dyDescent="0.3"/>
    <row r="16" spans="4:7" ht="24" thickBot="1" x14ac:dyDescent="0.4">
      <c r="D16" s="747" t="s">
        <v>233</v>
      </c>
      <c r="E16" s="748"/>
      <c r="F16" s="748"/>
      <c r="G16" s="749"/>
    </row>
    <row r="17" spans="4:7" x14ac:dyDescent="0.25">
      <c r="D17" s="750" t="s">
        <v>220</v>
      </c>
      <c r="E17" s="605" t="s">
        <v>38</v>
      </c>
      <c r="F17" s="754">
        <v>0.85</v>
      </c>
      <c r="G17" s="751">
        <f>AVERAGE(F17:F25)</f>
        <v>0.80666666666666664</v>
      </c>
    </row>
    <row r="18" spans="4:7" x14ac:dyDescent="0.25">
      <c r="D18" s="688"/>
      <c r="E18" s="128" t="s">
        <v>216</v>
      </c>
      <c r="F18" s="754"/>
      <c r="G18" s="752"/>
    </row>
    <row r="19" spans="4:7" x14ac:dyDescent="0.25">
      <c r="D19" s="688"/>
      <c r="E19" s="128" t="s">
        <v>215</v>
      </c>
      <c r="F19" s="755"/>
      <c r="G19" s="752"/>
    </row>
    <row r="20" spans="4:7" x14ac:dyDescent="0.25">
      <c r="D20" s="689" t="s">
        <v>222</v>
      </c>
      <c r="E20" s="128" t="s">
        <v>38</v>
      </c>
      <c r="F20" s="756">
        <v>0.87</v>
      </c>
      <c r="G20" s="752"/>
    </row>
    <row r="21" spans="4:7" x14ac:dyDescent="0.25">
      <c r="D21" s="689"/>
      <c r="E21" s="128" t="s">
        <v>216</v>
      </c>
      <c r="F21" s="754"/>
      <c r="G21" s="752"/>
    </row>
    <row r="22" spans="4:7" x14ac:dyDescent="0.25">
      <c r="D22" s="689"/>
      <c r="E22" s="128" t="s">
        <v>215</v>
      </c>
      <c r="F22" s="755"/>
      <c r="G22" s="752"/>
    </row>
    <row r="23" spans="4:7" x14ac:dyDescent="0.25">
      <c r="D23" s="689" t="s">
        <v>223</v>
      </c>
      <c r="E23" s="128" t="s">
        <v>38</v>
      </c>
      <c r="F23" s="757">
        <v>0.7</v>
      </c>
      <c r="G23" s="752"/>
    </row>
    <row r="24" spans="4:7" x14ac:dyDescent="0.25">
      <c r="D24" s="689"/>
      <c r="E24" s="128" t="s">
        <v>216</v>
      </c>
      <c r="F24" s="758"/>
      <c r="G24" s="752"/>
    </row>
    <row r="25" spans="4:7" x14ac:dyDescent="0.25">
      <c r="D25" s="689"/>
      <c r="E25" s="128" t="s">
        <v>215</v>
      </c>
      <c r="F25" s="759"/>
      <c r="G25" s="753"/>
    </row>
  </sheetData>
  <mergeCells count="13">
    <mergeCell ref="D4:G4"/>
    <mergeCell ref="D5:D7"/>
    <mergeCell ref="D8:D10"/>
    <mergeCell ref="D11:D13"/>
    <mergeCell ref="G5:G13"/>
    <mergeCell ref="D16:G16"/>
    <mergeCell ref="D17:D19"/>
    <mergeCell ref="G17:G25"/>
    <mergeCell ref="D20:D22"/>
    <mergeCell ref="D23:D25"/>
    <mergeCell ref="F17:F19"/>
    <mergeCell ref="F20:F22"/>
    <mergeCell ref="F23:F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ACCIONES CORRECTIVAS</vt:lpstr>
      <vt:lpstr>Administrativos</vt:lpstr>
      <vt:lpstr>Docente (Preg - Posg)</vt:lpstr>
      <vt:lpstr>Estudiantes (Preg - Posg)</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F. Cabra D.</dc:creator>
  <cp:lastModifiedBy>Gloria A. Sanchez M.</cp:lastModifiedBy>
  <dcterms:created xsi:type="dcterms:W3CDTF">2022-02-09T15:21:20Z</dcterms:created>
  <dcterms:modified xsi:type="dcterms:W3CDTF">2023-01-26T14:21:09Z</dcterms:modified>
</cp:coreProperties>
</file>