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3" documentId="13_ncr:1_{82ABB068-E6E1-416B-8548-E50581D74D8B}" xr6:coauthVersionLast="45" xr6:coauthVersionMax="45" xr10:uidLastSave="{75D3F077-B43A-4144-9C22-83FF0949BA59}"/>
  <bookViews>
    <workbookView xWindow="-120" yWindow="-120" windowWidth="20730" windowHeight="1116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4" i="7" l="1"/>
  <c r="N103" i="7"/>
  <c r="J119" i="7" l="1"/>
  <c r="J118" i="7"/>
  <c r="J117" i="7"/>
  <c r="J109" i="7"/>
  <c r="L84" i="7"/>
  <c r="J84" i="7"/>
  <c r="L83" i="7"/>
  <c r="J83" i="7"/>
  <c r="L61" i="7"/>
  <c r="J61" i="7"/>
  <c r="L52" i="7"/>
  <c r="J52" i="7"/>
  <c r="H30" i="7"/>
  <c r="H31" i="7"/>
  <c r="H32" i="7"/>
  <c r="H33" i="7"/>
  <c r="H34" i="7"/>
  <c r="H35" i="7"/>
  <c r="H36" i="7"/>
  <c r="H37" i="7"/>
  <c r="H38" i="7"/>
  <c r="H39" i="7"/>
  <c r="H40" i="7"/>
  <c r="N41" i="7"/>
  <c r="N32" i="7"/>
  <c r="N31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N105" i="7" l="1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3" i="7"/>
  <c r="L54" i="7"/>
  <c r="L55" i="7"/>
  <c r="L56" i="7"/>
  <c r="L57" i="7"/>
  <c r="L58" i="7"/>
  <c r="L59" i="7"/>
  <c r="L60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3" i="7"/>
  <c r="J54" i="7"/>
  <c r="J55" i="7"/>
  <c r="J56" i="7"/>
  <c r="J57" i="7"/>
  <c r="J58" i="7"/>
  <c r="J59" i="7"/>
  <c r="J60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46" i="7"/>
  <c r="B47" i="7"/>
  <c r="B48" i="7"/>
  <c r="B49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H118" i="7"/>
  <c r="H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E50" i="12" l="1"/>
  <c r="J41" i="12"/>
  <c r="G41" i="12"/>
  <c r="F48" i="12" s="1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F45" i="12" l="1"/>
  <c r="F49" i="12"/>
  <c r="F46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H12" i="12"/>
  <c r="H18" i="12"/>
  <c r="K18" i="12" s="1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L155" i="7" s="1"/>
  <c r="I111" i="4"/>
  <c r="J111" i="4"/>
  <c r="J109" i="4"/>
  <c r="L154" i="7" s="1"/>
  <c r="I109" i="4"/>
  <c r="F24" i="5"/>
  <c r="K7" i="12" l="1"/>
  <c r="M26" i="12"/>
  <c r="K29" i="12"/>
  <c r="M29" i="12" s="1"/>
  <c r="M22" i="12"/>
  <c r="K12" i="12"/>
  <c r="M12" i="12" s="1"/>
  <c r="K33" i="12"/>
  <c r="M33" i="12" s="1"/>
  <c r="K17" i="12"/>
  <c r="M17" i="12" s="1"/>
  <c r="M30" i="12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F27" i="5" l="1"/>
  <c r="L105" i="4"/>
  <c r="G27" i="5" l="1"/>
  <c r="F30" i="5"/>
  <c r="F33" i="5" s="1"/>
  <c r="F3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Jaime Alonso Velez Mazo</author>
  </authors>
  <commentList>
    <comment ref="G53" authorId="0" shapeId="0" xr:uid="{1F78A301-0BDB-4144-A626-FD8B72FFFDF8}">
      <text>
        <r>
          <rPr>
            <b/>
            <sz val="9"/>
            <color indexed="81"/>
            <rFont val="Tahoma"/>
            <family val="2"/>
          </rPr>
          <t>Jaime Alonso Velez Mazo:</t>
        </r>
        <r>
          <rPr>
            <sz val="9"/>
            <color indexed="81"/>
            <rFont val="Tahoma"/>
            <family val="2"/>
          </rPr>
          <t xml:space="preserve">
Acuerdo 02</t>
        </r>
      </text>
    </comment>
  </commentList>
</comments>
</file>

<file path=xl/sharedStrings.xml><?xml version="1.0" encoding="utf-8"?>
<sst xmlns="http://schemas.openxmlformats.org/spreadsheetml/2006/main" count="3218" uniqueCount="1328">
  <si>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</si>
  <si>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</si>
  <si>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</si>
  <si>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</si>
  <si>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</si>
  <si>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</si>
  <si>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</si>
  <si>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</si>
  <si>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</si>
  <si>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</si>
  <si>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</si>
  <si>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</si>
  <si>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</si>
  <si>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</si>
  <si>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</si>
  <si>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</si>
  <si>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</si>
  <si>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</si>
  <si>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</si>
  <si>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</si>
  <si>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</si>
  <si>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</si>
  <si>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</si>
  <si>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</si>
  <si>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</si>
  <si>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</si>
  <si>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</si>
  <si>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</si>
  <si>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</si>
  <si>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</si>
  <si>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</si>
  <si>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</si>
  <si>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</si>
  <si>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</si>
  <si>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</si>
  <si>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</si>
  <si>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</si>
  <si>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</si>
  <si>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</si>
  <si>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</si>
  <si>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</si>
  <si>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</si>
  <si>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</si>
  <si>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</si>
  <si>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</si>
  <si>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</si>
  <si>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</si>
  <si>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</si>
  <si>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</si>
  <si>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</si>
  <si>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</si>
  <si>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</si>
  <si>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</si>
  <si>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</si>
  <si>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</si>
  <si>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</si>
  <si>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</si>
  <si>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</si>
  <si>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</si>
  <si>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</si>
  <si>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</si>
  <si>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</si>
  <si>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</si>
  <si>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</si>
  <si>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</si>
  <si>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</si>
  <si>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</si>
  <si>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</si>
  <si>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</si>
  <si>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</si>
  <si>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</si>
  <si>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</si>
  <si>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</si>
  <si>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</si>
  <si>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</si>
  <si>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</si>
  <si>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</si>
  <si>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</si>
  <si>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</si>
  <si>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</si>
  <si>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</si>
  <si>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</si>
  <si>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</si>
  <si>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</si>
  <si>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</si>
  <si>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</si>
  <si>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</si>
  <si>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</si>
  <si>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</si>
  <si>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</si>
  <si>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</si>
  <si>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</si>
  <si>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</si>
  <si>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</si>
  <si>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</si>
  <si>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</si>
  <si>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</si>
  <si>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</si>
  <si>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</si>
  <si>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</si>
  <si>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</si>
  <si>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</si>
  <si>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</si>
  <si>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</si>
  <si>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</si>
  <si>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</si>
  <si>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</si>
  <si>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</si>
  <si>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</si>
  <si>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</si>
  <si>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</si>
  <si>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</si>
  <si>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</si>
  <si>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</si>
  <si>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</si>
  <si>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</si>
  <si>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</si>
  <si>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</si>
  <si>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</si>
  <si>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</si>
  <si>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</si>
  <si>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</si>
  <si>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</si>
  <si>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</si>
  <si>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</si>
  <si>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</si>
  <si>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</si>
  <si>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</si>
  <si>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</si>
  <si>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</si>
  <si>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</si>
  <si>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</si>
  <si>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</si>
  <si>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</si>
  <si>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</si>
  <si>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</si>
  <si>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</si>
  <si>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</si>
  <si>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</si>
  <si>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</si>
  <si>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</si>
  <si>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</si>
  <si>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</si>
  <si>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</si>
  <si>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</si>
  <si>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</si>
  <si>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</si>
  <si>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</si>
  <si>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</si>
  <si>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</si>
  <si>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</si>
  <si>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</si>
  <si>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</si>
  <si>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</si>
  <si>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</si>
  <si>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</si>
  <si>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</si>
  <si>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</si>
  <si>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</si>
  <si>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</si>
  <si>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</si>
  <si>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</si>
  <si>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</si>
  <si>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</si>
  <si>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</si>
  <si>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</si>
  <si>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</si>
  <si>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</si>
  <si>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</si>
  <si>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</si>
  <si>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</si>
  <si>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</si>
  <si>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</si>
  <si>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</si>
  <si>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</si>
  <si>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</si>
  <si>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</si>
  <si>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</si>
  <si>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</si>
  <si>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</si>
  <si>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</si>
  <si>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</si>
  <si>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</si>
  <si>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</si>
  <si>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</si>
  <si>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</si>
  <si>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</si>
  <si>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</si>
  <si>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</si>
  <si>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</si>
  <si>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</si>
  <si>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</si>
  <si>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</si>
  <si>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</si>
  <si>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</si>
  <si>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</si>
  <si>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</si>
  <si>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</si>
  <si>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</si>
  <si>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</si>
  <si>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</si>
  <si>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</si>
  <si>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</si>
  <si>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</si>
  <si>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</si>
  <si>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</si>
  <si>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</si>
  <si>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</si>
  <si>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</si>
  <si>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</si>
  <si>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</si>
  <si>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</si>
  <si>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</si>
  <si>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</si>
  <si>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</si>
  <si>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</si>
  <si>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</si>
  <si>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</si>
  <si>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</si>
  <si>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</si>
  <si>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</si>
  <si>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</si>
  <si>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</si>
  <si>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</si>
  <si>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</si>
  <si>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</si>
  <si>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</si>
  <si>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</si>
  <si>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</si>
  <si>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</si>
  <si>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</si>
  <si>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</si>
  <si>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</si>
  <si>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</si>
  <si>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</si>
  <si>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</si>
  <si>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</si>
  <si>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</si>
  <si>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</si>
  <si>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</si>
  <si>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</si>
  <si>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</si>
  <si>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</si>
  <si>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</si>
  <si>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</si>
  <si>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</si>
  <si>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</si>
  <si>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</si>
  <si>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</si>
  <si>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</si>
  <si>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</si>
  <si>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</si>
  <si>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</si>
  <si>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</si>
  <si>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</si>
  <si>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</si>
  <si>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</si>
  <si>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</si>
  <si>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</si>
  <si>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</si>
  <si>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</si>
  <si>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</si>
  <si>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</si>
  <si>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</si>
  <si>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</si>
  <si>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</si>
  <si>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</si>
  <si>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</si>
  <si>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</si>
  <si>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</si>
  <si>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</si>
  <si>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</si>
  <si>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</si>
  <si>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</si>
  <si>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</si>
  <si>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</si>
  <si>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</si>
  <si>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</si>
  <si>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</si>
  <si>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</si>
  <si>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</si>
  <si>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</si>
  <si>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</si>
  <si>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</si>
  <si>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</si>
  <si>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</si>
  <si>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</si>
  <si>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</si>
  <si>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</si>
  <si>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</si>
  <si>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</si>
  <si>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</si>
  <si>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</si>
  <si>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</si>
  <si>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</si>
  <si>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</si>
  <si>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</si>
  <si>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</si>
  <si>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</si>
  <si>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</si>
  <si>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</si>
  <si>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</si>
  <si>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</si>
  <si>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</si>
  <si>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</si>
  <si>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</si>
  <si>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</si>
  <si>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</si>
  <si>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</si>
  <si>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</si>
  <si>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</si>
  <si>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</si>
  <si>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</si>
  <si>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</si>
  <si>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</si>
  <si>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</si>
  <si>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</si>
  <si>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</si>
  <si>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</si>
  <si>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</si>
  <si>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</si>
  <si>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</si>
  <si>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</si>
  <si>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</si>
  <si>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</si>
  <si>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</si>
  <si>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</si>
  <si>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</si>
  <si>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</si>
  <si>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</si>
  <si>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</si>
  <si>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</si>
  <si>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</si>
  <si>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</si>
  <si>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</si>
  <si>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</si>
  <si>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</si>
  <si>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</si>
  <si>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</si>
  <si>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</si>
  <si>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</si>
  <si>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</si>
  <si>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</si>
  <si>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</si>
  <si>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</si>
  <si>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</si>
  <si>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</si>
  <si>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</si>
  <si>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</si>
  <si>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</si>
  <si>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</si>
  <si>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</si>
  <si>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</si>
  <si>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</si>
  <si>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</si>
  <si>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</si>
  <si>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</si>
  <si>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</si>
  <si>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</si>
  <si>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</si>
  <si>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</si>
  <si>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</si>
  <si>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</si>
  <si>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</si>
  <si>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</si>
  <si>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</si>
  <si>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</si>
  <si>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</si>
  <si>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</si>
  <si>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</si>
  <si>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</si>
  <si>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</si>
  <si>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</si>
  <si>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</si>
  <si>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</si>
  <si>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</si>
  <si>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</si>
  <si>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</si>
  <si>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</si>
  <si>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</si>
  <si>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</si>
  <si>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</si>
  <si>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</si>
  <si>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</si>
  <si>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</si>
  <si>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</si>
  <si>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</si>
  <si>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</si>
  <si>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</si>
  <si>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</si>
  <si>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</si>
  <si>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</si>
  <si>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</si>
  <si>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</si>
  <si>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</si>
  <si>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</si>
  <si>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</si>
  <si>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</si>
  <si>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</si>
  <si>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</si>
  <si>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</si>
  <si>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</si>
  <si>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</si>
  <si>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</si>
  <si>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</si>
  <si>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</si>
  <si>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</si>
  <si>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</si>
  <si>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</si>
  <si>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</si>
  <si>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</si>
  <si>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</si>
  <si>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</si>
  <si>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</si>
  <si>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</si>
  <si>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</si>
  <si>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</si>
  <si>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</si>
  <si>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</si>
  <si>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</si>
  <si>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</si>
  <si>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</si>
  <si>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</si>
  <si>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</si>
  <si>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</si>
  <si>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</si>
  <si>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</si>
  <si>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</si>
  <si>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</si>
  <si>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</si>
  <si>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</si>
  <si>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</si>
  <si>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</si>
  <si>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</si>
  <si>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</si>
  <si>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</si>
  <si>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</si>
  <si>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</si>
  <si>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</si>
  <si>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</si>
  <si>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</si>
  <si>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</si>
  <si>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</si>
  <si>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</si>
  <si>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</si>
  <si>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</si>
  <si>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</si>
  <si>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</si>
  <si>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</si>
  <si>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</si>
  <si>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</si>
  <si>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</si>
  <si>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</si>
  <si>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</si>
  <si>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</si>
  <si>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</si>
  <si>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</si>
  <si>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</si>
  <si>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</si>
  <si>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</si>
  <si>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</si>
  <si>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</si>
  <si>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</si>
  <si>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</si>
  <si>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</si>
  <si>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</si>
  <si>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</si>
  <si>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</si>
  <si>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</si>
  <si>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</si>
  <si>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</si>
  <si>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</si>
  <si>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</si>
  <si>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</si>
  <si>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</si>
  <si>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</si>
  <si>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</si>
  <si>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</si>
  <si>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</si>
  <si>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</si>
  <si>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</si>
  <si>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</si>
  <si>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</si>
  <si>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</si>
  <si>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</si>
  <si>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</si>
  <si>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</si>
  <si>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</si>
  <si>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</si>
  <si>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</si>
  <si>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</si>
  <si>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</si>
  <si>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</si>
  <si>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</si>
  <si>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</si>
  <si>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</si>
  <si>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</si>
  <si>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</si>
  <si>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</si>
  <si>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</si>
  <si>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</si>
  <si>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</si>
  <si>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</si>
  <si>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</si>
  <si>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</si>
  <si>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</si>
  <si>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</si>
  <si>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</si>
  <si>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</si>
  <si>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</si>
  <si>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</si>
  <si>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</si>
  <si>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</si>
  <si>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</si>
  <si>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</si>
  <si>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</si>
  <si>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</si>
  <si>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</si>
  <si>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</si>
  <si>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</si>
  <si>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</si>
  <si>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</si>
  <si>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</si>
  <si>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</si>
  <si>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</si>
  <si>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</si>
  <si>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</si>
  <si>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</si>
  <si>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</si>
  <si>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</si>
  <si>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</si>
  <si>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</si>
  <si>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</si>
  <si>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</si>
  <si>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</si>
  <si>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</si>
  <si>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</si>
  <si>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</si>
  <si>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</si>
  <si>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</si>
  <si>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</si>
  <si>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</si>
  <si>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</si>
  <si>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</si>
  <si>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</si>
  <si>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</si>
  <si>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</si>
  <si>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</si>
  <si>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</si>
  <si>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</si>
  <si>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</si>
  <si>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</si>
  <si>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</si>
  <si>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</si>
  <si>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</si>
  <si>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</si>
  <si>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</si>
  <si>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</si>
  <si>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</si>
  <si>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</si>
  <si>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</si>
  <si>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</si>
  <si>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</si>
  <si>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</si>
  <si>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</si>
  <si>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</si>
  <si>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</si>
  <si>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</si>
  <si>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</si>
  <si>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</si>
  <si>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</si>
  <si>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</si>
  <si>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</si>
  <si>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</si>
  <si>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</si>
  <si>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</si>
  <si>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</si>
  <si>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</si>
  <si>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</si>
  <si>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</si>
  <si>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</si>
  <si>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</si>
  <si>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</si>
  <si>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</si>
  <si>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</si>
  <si>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</si>
  <si>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</si>
  <si>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</si>
  <si>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</si>
  <si>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</si>
  <si>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</si>
  <si>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</si>
  <si>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</si>
  <si>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</si>
  <si>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</si>
  <si>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</si>
  <si>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</si>
  <si>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</si>
  <si>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</si>
  <si>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</si>
  <si>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</si>
  <si>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</si>
  <si>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</si>
  <si>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</si>
  <si>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</si>
  <si>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</si>
  <si>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</si>
  <si>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</si>
  <si>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</si>
  <si>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</si>
  <si>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</si>
  <si>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</si>
  <si>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</si>
  <si>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</si>
  <si>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</si>
  <si>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</si>
  <si>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</si>
  <si>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</si>
  <si>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</si>
  <si>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</si>
  <si>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</si>
  <si>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</si>
  <si>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</si>
  <si>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</si>
  <si>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</si>
  <si>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</si>
  <si>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</si>
  <si>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</si>
  <si>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</si>
  <si>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</si>
  <si>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</si>
  <si>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</si>
  <si>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</si>
  <si>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</si>
  <si>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</si>
  <si>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</si>
  <si>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</si>
  <si>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</si>
  <si>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</si>
  <si>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</si>
  <si>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</si>
  <si>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</si>
  <si>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</si>
  <si>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</si>
  <si>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</si>
  <si>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</si>
  <si>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</si>
  <si>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</si>
  <si>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</si>
  <si>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</si>
  <si>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</si>
  <si>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</si>
  <si>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</si>
  <si>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</si>
  <si>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</si>
  <si>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</si>
  <si>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</si>
  <si>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</si>
  <si>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</si>
  <si>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</si>
  <si>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</si>
  <si>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</si>
  <si>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</si>
  <si>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</si>
  <si>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</si>
  <si>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</si>
  <si>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</si>
  <si>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</si>
  <si>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</si>
  <si>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</si>
  <si>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</si>
  <si>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</si>
  <si>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</si>
  <si>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</si>
  <si>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</si>
  <si>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</si>
  <si>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</si>
  <si>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</si>
  <si>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</si>
  <si>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</si>
  <si>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</si>
  <si>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</si>
  <si>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</si>
  <si>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</si>
  <si>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</si>
  <si>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</si>
  <si>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</si>
  <si>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</si>
  <si>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</si>
  <si>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</si>
  <si>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</si>
  <si>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</si>
  <si>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</si>
  <si>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</si>
  <si>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</si>
  <si>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</si>
  <si>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</si>
  <si>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</si>
  <si>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</si>
  <si>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</si>
  <si>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</si>
  <si>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</si>
  <si>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</si>
  <si>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</si>
  <si>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</si>
  <si>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</si>
  <si>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</si>
  <si>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</si>
  <si>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</si>
  <si>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</si>
  <si>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</si>
  <si>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</si>
  <si>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</si>
  <si>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</si>
  <si>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</si>
  <si>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</si>
  <si>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</si>
  <si>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</si>
  <si>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</si>
  <si>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</si>
  <si>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</si>
  <si>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</si>
  <si>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</si>
  <si>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</si>
  <si>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</si>
  <si>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</si>
  <si>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</si>
  <si>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</si>
  <si>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</si>
  <si>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</si>
  <si>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</si>
  <si>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</si>
  <si>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</si>
  <si>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</si>
  <si>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</si>
  <si>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</si>
  <si>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</si>
  <si>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</si>
  <si>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</si>
  <si>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</si>
  <si>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</si>
  <si>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</si>
  <si>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</si>
  <si>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</si>
  <si>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</si>
  <si>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</si>
  <si>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</si>
  <si>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</si>
  <si>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</si>
  <si>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</si>
  <si>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</si>
  <si>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</si>
  <si>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</si>
  <si>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</si>
  <si>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</si>
  <si>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</si>
  <si>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</si>
  <si>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</si>
  <si>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</si>
  <si>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</si>
  <si>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</si>
  <si>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</si>
  <si>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</si>
  <si>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</si>
  <si>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</si>
  <si>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</si>
  <si>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</si>
  <si>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</si>
  <si>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</si>
  <si>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</si>
  <si>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</si>
  <si>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</si>
  <si>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</si>
  <si>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</si>
  <si>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</si>
  <si>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</si>
  <si>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</si>
  <si>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</si>
  <si>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</si>
  <si>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</si>
  <si>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</si>
  <si>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</si>
  <si>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</si>
  <si>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</si>
  <si>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</si>
  <si>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</si>
  <si>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</si>
  <si>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</si>
  <si>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</si>
  <si>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</si>
  <si>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</si>
  <si>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</si>
  <si>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</si>
  <si>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</si>
  <si>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</si>
  <si>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</si>
  <si>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</si>
  <si>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</si>
  <si>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</si>
  <si>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</si>
  <si>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</si>
  <si>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</si>
  <si>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</si>
  <si>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</si>
  <si>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</si>
  <si>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</si>
  <si>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</si>
  <si>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</si>
  <si>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</si>
  <si>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</si>
  <si>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</si>
  <si>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</si>
  <si>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</si>
  <si>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</si>
  <si>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</si>
  <si>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</si>
  <si>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</si>
  <si>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</si>
  <si>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</si>
  <si>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</si>
  <si>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</si>
  <si>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</si>
  <si>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</si>
  <si>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</si>
  <si>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</si>
  <si>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</si>
  <si>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</si>
  <si>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</si>
  <si>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</si>
  <si>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</si>
  <si>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</si>
  <si>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</si>
  <si>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</si>
  <si>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</si>
  <si>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</si>
  <si>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</si>
  <si>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</si>
  <si>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</si>
  <si>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</si>
  <si>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</si>
  <si>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</si>
  <si>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</si>
  <si>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</si>
  <si>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</si>
  <si>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</si>
  <si>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</si>
  <si>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</si>
  <si>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</si>
  <si>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</si>
  <si>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</si>
  <si>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</si>
  <si>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</si>
  <si>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</si>
  <si>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</si>
  <si>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</si>
  <si>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</si>
  <si>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</si>
  <si>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</si>
  <si>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</si>
  <si>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</si>
  <si>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</si>
  <si>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</si>
  <si>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</si>
  <si>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</si>
  <si>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</si>
  <si>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</si>
  <si>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</si>
  <si>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</si>
  <si>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</si>
  <si>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</si>
  <si>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</si>
  <si>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</si>
  <si>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</si>
  <si>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</si>
  <si>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</si>
  <si>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</si>
  <si>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</si>
  <si>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</si>
  <si>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</si>
  <si>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</si>
  <si>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</si>
  <si>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</si>
  <si>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</si>
  <si>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</si>
  <si>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</si>
  <si>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</si>
  <si>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</si>
  <si>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</si>
  <si>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</si>
  <si>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</si>
  <si>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</si>
  <si>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</si>
  <si>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</si>
  <si>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</si>
  <si>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</si>
  <si>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</si>
  <si>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</si>
  <si>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</si>
  <si>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</si>
  <si>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</si>
  <si>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</si>
  <si>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</si>
  <si>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</si>
  <si>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</si>
  <si>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</si>
  <si>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</si>
  <si>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</si>
  <si>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</si>
  <si>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</si>
  <si>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</si>
  <si>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</si>
  <si>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</si>
  <si>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</si>
  <si>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</si>
  <si>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</si>
  <si>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</si>
  <si>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</si>
  <si>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</si>
  <si>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</si>
  <si>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</si>
  <si>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</si>
  <si>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</si>
  <si>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</si>
  <si>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</si>
  <si>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</si>
  <si>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</si>
  <si>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</si>
  <si>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</si>
  <si>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</si>
  <si>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</si>
  <si>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</si>
  <si>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</si>
  <si>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</si>
  <si>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</si>
  <si>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</si>
  <si>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</si>
  <si>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</si>
  <si>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</si>
  <si>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</si>
  <si>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</si>
  <si>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</si>
  <si>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</si>
  <si>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</si>
  <si>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</si>
  <si>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</si>
  <si>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</si>
  <si>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</si>
  <si>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</si>
  <si>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</si>
  <si>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</si>
  <si>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</si>
  <si>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</si>
  <si>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</si>
  <si>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</si>
  <si>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</si>
  <si>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</si>
  <si>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</si>
  <si>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</si>
  <si>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</si>
  <si>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</si>
  <si>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</si>
  <si>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</si>
  <si>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</si>
  <si>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</si>
  <si>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</si>
  <si>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</si>
  <si>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</si>
  <si>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</si>
  <si>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</si>
  <si>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</si>
  <si>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</si>
  <si>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</si>
  <si>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</si>
  <si>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</si>
  <si>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</si>
  <si>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</si>
  <si>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</si>
  <si>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</si>
  <si>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</si>
  <si>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</si>
  <si>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</si>
  <si>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</si>
  <si>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</si>
  <si>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</si>
  <si>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</si>
  <si>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</si>
  <si>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</si>
  <si>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</si>
  <si>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</si>
  <si>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</si>
  <si>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</si>
  <si>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</si>
  <si>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</si>
  <si>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</si>
  <si>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</si>
  <si>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</si>
  <si>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</si>
  <si>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</si>
  <si>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</si>
  <si>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</si>
  <si>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</si>
  <si>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</si>
  <si>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</si>
  <si>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</si>
  <si>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</si>
  <si>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</si>
  <si>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</si>
  <si>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</si>
  <si>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</si>
  <si>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</si>
  <si>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</si>
  <si>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</si>
  <si>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</si>
  <si>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</si>
  <si>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</si>
  <si>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</si>
  <si>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</si>
  <si>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</si>
  <si>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</si>
  <si>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</si>
  <si>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</si>
  <si>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</si>
  <si>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</si>
  <si>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</si>
  <si>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</si>
  <si>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</si>
  <si>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</si>
  <si>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</si>
  <si>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</si>
  <si>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</si>
  <si>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</si>
  <si>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</si>
  <si>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</si>
  <si>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</si>
  <si>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</si>
  <si>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</si>
  <si>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</si>
  <si>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</si>
  <si>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</si>
  <si>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</si>
  <si>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</si>
  <si>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</si>
  <si>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</si>
  <si>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</si>
  <si>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</si>
  <si>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</si>
  <si>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</si>
  <si>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</si>
  <si>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</si>
  <si>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</si>
  <si>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</si>
  <si>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</si>
  <si>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</si>
  <si>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</si>
  <si>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</si>
  <si>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</si>
  <si>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</si>
  <si>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</si>
  <si>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</si>
  <si>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</si>
  <si>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</si>
  <si>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</si>
  <si>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</si>
  <si>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</si>
  <si>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</si>
  <si>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</si>
  <si>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</si>
  <si>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</si>
  <si>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</si>
  <si>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</si>
  <si>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</si>
  <si>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</si>
  <si>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</si>
  <si>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</si>
  <si>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</si>
  <si>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</si>
  <si>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</si>
  <si>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</si>
  <si>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</si>
  <si>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</si>
  <si>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</si>
  <si>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</si>
  <si>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</si>
  <si>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</si>
  <si>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</si>
  <si>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</si>
  <si>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</si>
  <si>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</si>
  <si>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</si>
  <si>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</si>
  <si>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</si>
  <si>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</si>
  <si>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</si>
  <si>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</si>
  <si>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</si>
  <si>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</si>
  <si>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</si>
  <si>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</si>
  <si>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</si>
  <si>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</si>
  <si>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</si>
  <si>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</si>
  <si>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</si>
  <si>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</si>
  <si>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</si>
  <si>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</si>
  <si>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</si>
  <si>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</si>
  <si>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</si>
  <si>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</si>
  <si>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</si>
  <si>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</si>
  <si>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</si>
  <si>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</si>
  <si>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</si>
  <si>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</si>
  <si>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</si>
  <si>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</si>
  <si>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</si>
  <si>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</si>
  <si>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</si>
  <si>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</si>
  <si>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</si>
  <si>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</si>
  <si>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</si>
  <si>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</si>
  <si>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</si>
  <si>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</si>
  <si>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</si>
  <si>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</si>
  <si>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</si>
  <si>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</si>
  <si>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</si>
  <si>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</si>
  <si>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</si>
  <si>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</si>
  <si>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</si>
  <si>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</si>
  <si>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</si>
  <si>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</si>
  <si>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</si>
  <si>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</si>
  <si>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</si>
  <si>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</si>
  <si>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</si>
  <si>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</si>
  <si>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</si>
  <si>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</si>
  <si>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</si>
  <si>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</si>
  <si>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</si>
  <si>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</si>
  <si>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</si>
  <si>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</si>
  <si>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</si>
  <si>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</si>
  <si>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</si>
  <si>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</si>
  <si>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</si>
  <si>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</si>
  <si>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</si>
  <si>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</si>
  <si>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</si>
  <si>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</si>
  <si>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</si>
  <si>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</si>
  <si>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</si>
  <si>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</si>
  <si>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</si>
  <si>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</si>
  <si>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</si>
  <si>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</si>
  <si>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</si>
  <si>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</si>
  <si>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</si>
  <si>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</si>
  <si>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</si>
  <si>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</si>
  <si>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</si>
  <si>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</si>
  <si>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</si>
  <si>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</si>
  <si>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</si>
  <si>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</si>
  <si>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</si>
  <si>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</si>
  <si>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</si>
  <si>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</si>
  <si>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</si>
  <si>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</si>
  <si>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</si>
  <si>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</si>
  <si>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</si>
  <si>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</si>
  <si>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</si>
  <si>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</si>
  <si>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</si>
  <si>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</si>
  <si>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</si>
  <si>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</si>
  <si>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</si>
  <si>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</si>
  <si>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</si>
  <si>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</si>
  <si>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</si>
  <si>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</si>
  <si>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</si>
  <si>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</si>
  <si>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</si>
  <si>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</si>
  <si>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</si>
  <si>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</si>
  <si>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</si>
  <si>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</si>
  <si>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</si>
  <si>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</si>
  <si>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</si>
  <si>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</si>
  <si>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</si>
  <si>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</si>
  <si>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</si>
  <si>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</si>
  <si>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</si>
  <si>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</si>
  <si>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</si>
  <si>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</si>
  <si>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</si>
  <si>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</si>
  <si>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</si>
  <si>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</si>
  <si>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</si>
  <si>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</si>
  <si>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</si>
  <si>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</si>
  <si>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</si>
  <si>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</si>
  <si>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</si>
  <si>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</si>
  <si>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</si>
  <si>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</si>
  <si>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</si>
  <si>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</si>
  <si>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</si>
  <si>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</si>
  <si>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</si>
  <si>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</si>
  <si>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</si>
  <si>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</si>
  <si>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</si>
  <si>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</si>
  <si>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</si>
  <si>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</si>
  <si>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</si>
  <si>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</si>
  <si>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</si>
  <si>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</si>
  <si>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</si>
  <si>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</si>
  <si>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</si>
  <si>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</si>
  <si>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</si>
  <si>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</si>
  <si>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</si>
  <si>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</si>
  <si>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Licencias
Microsoft</t>
  </si>
  <si>
    <t>1. Programar visitas de proveedor software academico en caso de asesoría de mejoras, actualizaciones y/o ajustes a formas del aplicativo</t>
  </si>
  <si>
    <t>Tiquete 2 dias en el año, jueves, viernes y sabado</t>
  </si>
  <si>
    <t>Hotel</t>
  </si>
  <si>
    <t>Casino</t>
  </si>
  <si>
    <t>2. Proyectos de mejora o complementaciones a formas y/o reportes en el aplicativo  por parte de la Seccional.</t>
  </si>
  <si>
    <t>Mejoras del sistema</t>
  </si>
  <si>
    <t>1. Realizar la  carnetización de estudiantes nuevos(1000), docentes nuevos (20), administrativos (120) y egresados (1000), (mantenimiento, carnet,  y tintas (Negra 1.000 impresiones y color 300 impresiones)</t>
  </si>
  <si>
    <t>Mantenimiento impresora</t>
  </si>
  <si>
    <t>Elementos de impreta</t>
  </si>
  <si>
    <t>2. Carnetización a Estudiantes de Pregrado Primero y segundo semestre y estiker para renovación de carnet a estudiantes antiguos</t>
  </si>
  <si>
    <t>Utiles papeleria</t>
  </si>
  <si>
    <t>Archivar diariamente los documentos que lleguen al archivo academico tanto de pregrado como de posgrado</t>
  </si>
  <si>
    <t>Ingresar diariamente la trazabilidad de los documentos que  lleguen al archivo academico</t>
  </si>
  <si>
    <t xml:space="preserve">Revision constante de los documentos faltantes de los estudiantes </t>
  </si>
  <si>
    <t>Continuar con la foliacion de las historias Academicas de los estudiantes</t>
  </si>
  <si>
    <t>Organizar por semestre los estudiantes activos, inactivos  y graduados</t>
  </si>
  <si>
    <t>Continuar con la codificacion de las historias academicas de los estudiantes</t>
  </si>
  <si>
    <t>Almacenar adecuadamente en cajas los documentos inactivos con su respectiva señalizaciòn,  clasificaciòn y realización de inventario del archivo</t>
  </si>
  <si>
    <t>Revisar mes a mes el cumplimiento del sistema de gestion de calidad</t>
  </si>
  <si>
    <t>Organizar para posterior empaste los documentos</t>
  </si>
  <si>
    <t xml:space="preserve">Solicitar la compra de  carpetas para organización del archivo de hojas de vida de los estudiantes </t>
  </si>
  <si>
    <t>Contratar dos personas con la competencia para el manejo de archivo (1 SENA todo el año - 1 Externo para Archivo) -</t>
  </si>
  <si>
    <t>Apoyo SENA archivo</t>
  </si>
  <si>
    <t>Registro y Control: Solicitar en arrendamiento 3 impresoras:   1 impresoras multifuncional y 2 normales para el área  por necesidades del servicio
Secretaría Académica de Derecho:  Alquiler de una impresora multifuncional</t>
  </si>
  <si>
    <t>1. Recibir los requerimientos de necesidades docentes de las Facultades</t>
  </si>
  <si>
    <t>2.  Consolidar datos de los requerimientos de las decanaturas,  hacer convocatoria y  publicarla en la página Web y en el periódico regional</t>
  </si>
  <si>
    <t>Publicacion de convocatorias docentes</t>
  </si>
  <si>
    <t xml:space="preserve">3. Recepcionar hojas de vida de aspirantes y remitirlas a las Decanaturas para continuar con el proceso </t>
  </si>
  <si>
    <t xml:space="preserve">4. Reunir al Comité  de Unidad Académica y allí se nombra los docentes que evaluarán las hojas de cada aspirante </t>
  </si>
  <si>
    <t xml:space="preserve">5. Conclur el proceso con las calificadciones de los jurados y la estructuración de la lista de elegibles </t>
  </si>
  <si>
    <t>6. Publicar la lista de elegibles en la página Web</t>
  </si>
  <si>
    <t>proceso de eleccion Comité de Unidad Academica de estudiantes y docentes</t>
  </si>
  <si>
    <t>Arrendamiento de Inmobiliario</t>
  </si>
  <si>
    <t xml:space="preserve">Casino </t>
  </si>
  <si>
    <t>Papeleria</t>
  </si>
  <si>
    <t>Entregar  oportunamente el reporte de  los mejores promedios en los 13 programas de pregrado (incluye calendario B) a los respectivos Comités de Unidad académica</t>
  </si>
  <si>
    <t>1.  Revisar fechas del calendario académico</t>
  </si>
  <si>
    <t>2. Enviar a Decanaturas las fechas que le corresponden a cada programa</t>
  </si>
  <si>
    <t>3. De acuerdo con las fechas establecidas organizar la logística y los apoyos requeridos (sala de sistemas, apoyo de sistemas) para el desarrollo eficiente de las matriculas</t>
  </si>
  <si>
    <t>4. Brindar el apoyo en caso de ser requerido para imprimir  facturas a los estudiantes matriculados</t>
  </si>
  <si>
    <t>5. Seguimiento y control a estudiantes matriculados y enviar reportes a las áreas que soliciten</t>
  </si>
  <si>
    <t>Asistir a dos Encuentro nacionales  y regional de Directores de Registro y control y  secretarios académicos (estadía, viáticos y tiquetes por 3 días cada uno)</t>
  </si>
  <si>
    <t>Viaticos</t>
  </si>
  <si>
    <t>Pasajes aereos</t>
  </si>
  <si>
    <t>Organizar un encuentro seccional de Directores de registro y control (Desayuno, almuerzo y refrigerio - souvenir, escarapela, carpetas, lapiceros) a razón de 30 personas</t>
  </si>
  <si>
    <t>Souvenir</t>
  </si>
  <si>
    <t>Encuentro con Secretarios Academicos para revision de normatividad en las seccionales</t>
  </si>
  <si>
    <t>Proyecto Centralizacion e integracion sistemas de informacion
Contrato No 14 de 2017 - Centralizacion y unificacion de bases de datos, e implantacion de nuevos modulos del Sistema Academico SIUL para la Universidad Libre 30-may-2017 a 29-may-2018 ACIES SAS</t>
  </si>
  <si>
    <t>Adquirir 1.000 escudos estándar y mediano</t>
  </si>
  <si>
    <t>Adquisición de 2000 Diplomas para pregrado y posgrado para el año</t>
  </si>
  <si>
    <t xml:space="preserve">Insumos de Papelería:  12 resmas de papel, 6 lapiceros finos Uniball,  Tintas para impresora L800, 20 cajas de clips pequeños, 30 resaltadores de diferentes colores, 2 portaminas, cinta de seguridad y cartulina gruesa de alto gramaje para envio de diplomas, 7 borradores de tinta, </t>
  </si>
  <si>
    <t>Solicitar la compra de: Papel de seguridad para actas de alto gramaje, Papel kimberly para diplomas, 2.500 Porta diploma plastificado, lapiceros punta fina.</t>
  </si>
  <si>
    <t>Adquirir:   8 Ramos para ceremonia de grado</t>
  </si>
  <si>
    <t>Solicitar     3 lavadas y cada lavada es mas o menos 3.500</t>
  </si>
  <si>
    <t>Compra de togas diferentes tallas</t>
  </si>
  <si>
    <t>compra de musetiilas de colores</t>
  </si>
  <si>
    <t>compra de borlas rojas y negras</t>
  </si>
  <si>
    <t>compra de bolsas empaque de togas</t>
  </si>
  <si>
    <t>reparacion de togas en mal estado</t>
  </si>
  <si>
    <t>Tajetas propalcote mate</t>
  </si>
  <si>
    <t>Papel adhesivo tamaño carta 3 resma</t>
  </si>
  <si>
    <t xml:space="preserve">tintas para impresora hp </t>
  </si>
  <si>
    <t>Atencion a Graduandos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</si>
</sst>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0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61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4" fillId="0" borderId="63" xfId="0" applyFont="1" applyBorder="1" applyAlignment="1">
      <alignment vertical="center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4" xfId="0" applyNumberFormat="1" applyFont="1" applyBorder="1" applyAlignment="1">
      <alignment vertical="center" wrapText="1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" fontId="30" fillId="14" borderId="65" xfId="0" applyNumberFormat="1" applyFont="1" applyFill="1" applyBorder="1" applyAlignment="1">
      <alignment horizontal="center" vertical="center" wrapText="1"/>
    </xf>
    <xf numFmtId="0" fontId="30" fillId="0" borderId="114" xfId="0" applyFont="1" applyBorder="1" applyAlignment="1">
      <alignment vertical="center" wrapText="1"/>
    </xf>
    <xf numFmtId="0" fontId="30" fillId="0" borderId="115" xfId="0" applyFont="1" applyBorder="1" applyAlignment="1">
      <alignment vertical="center" wrapText="1"/>
    </xf>
    <xf numFmtId="4" fontId="30" fillId="0" borderId="7" xfId="0" applyNumberFormat="1" applyFont="1" applyBorder="1" applyAlignment="1">
      <alignment vertical="center" wrapText="1"/>
    </xf>
    <xf numFmtId="0" fontId="30" fillId="0" borderId="7" xfId="0" applyFont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0" fillId="25" borderId="115" xfId="0" applyFont="1" applyFill="1" applyBorder="1" applyAlignment="1">
      <alignment vertical="center" wrapText="1"/>
    </xf>
    <xf numFmtId="0" fontId="30" fillId="26" borderId="115" xfId="0" applyFont="1" applyFill="1" applyBorder="1" applyAlignment="1">
      <alignment vertical="center" wrapText="1"/>
    </xf>
    <xf numFmtId="41" fontId="54" fillId="0" borderId="11" xfId="106" applyFont="1" applyBorder="1" applyAlignment="1">
      <alignment vertical="center"/>
    </xf>
    <xf numFmtId="41" fontId="54" fillId="0" borderId="112" xfId="106" applyFont="1" applyBorder="1" applyAlignment="1">
      <alignment vertical="center"/>
    </xf>
    <xf numFmtId="0" fontId="30" fillId="27" borderId="7" xfId="0" applyFont="1" applyFill="1" applyBorder="1" applyAlignment="1">
      <alignment vertical="center" wrapText="1"/>
    </xf>
    <xf numFmtId="1" fontId="30" fillId="27" borderId="18" xfId="0" applyNumberFormat="1" applyFont="1" applyFill="1" applyBorder="1" applyAlignment="1">
      <alignment horizontal="center" vertical="center"/>
    </xf>
    <xf numFmtId="4" fontId="30" fillId="27" borderId="4" xfId="0" applyNumberFormat="1" applyFont="1" applyFill="1" applyBorder="1" applyAlignment="1">
      <alignment vertical="center" wrapText="1"/>
    </xf>
    <xf numFmtId="0" fontId="30" fillId="27" borderId="18" xfId="106" applyNumberFormat="1" applyFont="1" applyFill="1" applyBorder="1" applyAlignment="1">
      <alignment horizontal="center" vertical="center"/>
    </xf>
    <xf numFmtId="4" fontId="30" fillId="27" borderId="18" xfId="0" applyNumberFormat="1" applyFont="1" applyFill="1" applyBorder="1" applyAlignment="1">
      <alignment horizontal="center" vertical="center"/>
    </xf>
    <xf numFmtId="4" fontId="29" fillId="27" borderId="4" xfId="0" applyNumberFormat="1" applyFont="1" applyFill="1" applyBorder="1" applyAlignment="1">
      <alignment vertical="center" wrapText="1"/>
    </xf>
    <xf numFmtId="42" fontId="31" fillId="27" borderId="7" xfId="72" applyFont="1" applyFill="1" applyBorder="1" applyAlignment="1">
      <alignment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H7" sqref="H7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58"/>
      <c r="C1" s="459"/>
      <c r="D1" s="459"/>
      <c r="E1" s="459"/>
      <c r="F1" s="459"/>
      <c r="G1" s="3"/>
    </row>
    <row r="2" spans="1:10" s="1" customFormat="1" ht="23.25" customHeight="1">
      <c r="A2" s="194"/>
      <c r="B2" s="460" t="s">
        <v>4</v>
      </c>
      <c r="C2" s="461"/>
      <c r="D2" s="461"/>
      <c r="E2" s="461"/>
      <c r="F2" s="461"/>
      <c r="G2" s="3"/>
    </row>
    <row r="3" spans="1:10" s="1" customFormat="1" ht="23.25" customHeight="1">
      <c r="A3" s="194"/>
      <c r="B3" s="462" t="s">
        <v>283</v>
      </c>
      <c r="C3" s="463"/>
      <c r="D3" s="463"/>
      <c r="E3" s="463"/>
      <c r="F3" s="463"/>
      <c r="G3" s="3"/>
    </row>
    <row r="4" spans="1:10" s="1" customFormat="1" ht="10.5" customHeight="1">
      <c r="A4" s="18"/>
      <c r="B4" s="464"/>
      <c r="C4" s="465"/>
      <c r="D4" s="465"/>
      <c r="E4" s="465"/>
      <c r="F4" s="465"/>
      <c r="G4" s="3"/>
    </row>
    <row r="5" spans="1:10" s="1" customFormat="1" ht="10.5" customHeight="1" thickBot="1">
      <c r="A5" s="194"/>
      <c r="B5" s="466"/>
      <c r="C5" s="459"/>
      <c r="D5" s="459"/>
      <c r="E5" s="459"/>
      <c r="F5" s="459"/>
      <c r="G5" s="3"/>
    </row>
    <row r="6" spans="1:10" s="54" customFormat="1" ht="25.5" customHeight="1" thickBot="1">
      <c r="B6" s="195" t="s">
        <v>12</v>
      </c>
      <c r="C6" s="435" t="s">
        <v>284</v>
      </c>
      <c r="D6" s="436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7" t="s">
        <v>1</v>
      </c>
      <c r="C8" s="438"/>
      <c r="D8" s="438"/>
      <c r="E8" s="438"/>
      <c r="F8" s="439"/>
    </row>
    <row r="9" spans="1:10" s="200" customFormat="1" ht="16.5" customHeight="1" thickBot="1">
      <c r="B9" s="201" t="s">
        <v>144</v>
      </c>
      <c r="C9" s="437" t="str">
        <f>+VLOOKUP(B12,Listas!$B$7:$D$98,3,FALSE)</f>
        <v>UNIDADES DE APOYO ACADEMICO</v>
      </c>
      <c r="D9" s="438"/>
      <c r="E9" s="438"/>
      <c r="F9" s="439"/>
    </row>
    <row r="10" spans="1:10" s="200" customFormat="1" ht="13.5" thickBot="1">
      <c r="B10" s="201" t="s">
        <v>8</v>
      </c>
      <c r="C10" s="201"/>
      <c r="D10" s="437" t="s">
        <v>9</v>
      </c>
      <c r="E10" s="439"/>
      <c r="F10" s="201"/>
    </row>
    <row r="11" spans="1:10" s="200" customFormat="1" ht="16.5" customHeight="1" thickBot="1">
      <c r="B11" s="437" t="s">
        <v>205</v>
      </c>
      <c r="C11" s="438"/>
      <c r="D11" s="439"/>
      <c r="E11" s="437" t="s">
        <v>7</v>
      </c>
      <c r="F11" s="439"/>
    </row>
    <row r="12" spans="1:10" s="54" customFormat="1" ht="16.5" customHeight="1">
      <c r="B12" s="442" t="s">
        <v>387</v>
      </c>
      <c r="C12" s="443"/>
      <c r="D12" s="444"/>
      <c r="E12" s="454" t="str">
        <f>+VLOOKUP($B$12,Listas!$B$8:$C$98,2,FALSE)</f>
        <v>88010103</v>
      </c>
      <c r="F12" s="455"/>
    </row>
    <row r="13" spans="1:10" s="54" customFormat="1" ht="16.5" customHeight="1" thickBot="1">
      <c r="B13" s="445"/>
      <c r="C13" s="446"/>
      <c r="D13" s="447"/>
      <c r="E13" s="456"/>
      <c r="F13" s="457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1" t="s">
        <v>143</v>
      </c>
      <c r="C15" s="452"/>
      <c r="D15" s="452"/>
      <c r="E15" s="453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48" t="s">
        <v>271</v>
      </c>
      <c r="C29" s="449"/>
      <c r="D29" s="449"/>
      <c r="E29" s="450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0" t="s">
        <v>131</v>
      </c>
      <c r="D39" s="441"/>
      <c r="E39" s="440" t="s">
        <v>132</v>
      </c>
      <c r="F39" s="441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95"/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38"/>
    </row>
    <row r="2" spans="1:13" s="37" customFormat="1" ht="23.25" customHeight="1">
      <c r="A2" s="502" t="s">
        <v>4</v>
      </c>
      <c r="B2" s="503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38"/>
    </row>
    <row r="3" spans="1:13" s="37" customFormat="1" ht="23.25" customHeight="1">
      <c r="A3" s="504" t="s">
        <v>113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38"/>
    </row>
    <row r="4" spans="1:13" s="37" customFormat="1" ht="10.5" customHeight="1">
      <c r="A4" s="499"/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38"/>
    </row>
    <row r="5" spans="1:13" s="37" customFormat="1" ht="10.5" customHeight="1" thickBot="1">
      <c r="A5" s="501"/>
      <c r="B5" s="496"/>
      <c r="C5" s="496"/>
      <c r="D5" s="496"/>
      <c r="E5" s="496"/>
      <c r="F5" s="496"/>
      <c r="G5" s="496"/>
      <c r="H5" s="496"/>
      <c r="I5" s="496"/>
      <c r="J5" s="496"/>
      <c r="K5" s="496"/>
      <c r="L5" s="496"/>
      <c r="M5" s="38"/>
    </row>
    <row r="6" spans="1:13" s="7" customFormat="1" ht="25.5" customHeight="1" thickBot="1">
      <c r="A6" s="41" t="s">
        <v>12</v>
      </c>
      <c r="B6" s="475" t="str">
        <f>+TOTAL!C6</f>
        <v>PEREIRA</v>
      </c>
      <c r="C6" s="476"/>
      <c r="D6" s="476"/>
      <c r="E6" s="476"/>
      <c r="F6" s="476"/>
      <c r="G6" s="476"/>
      <c r="H6" s="476"/>
      <c r="I6" s="477"/>
      <c r="J6" s="41" t="s">
        <v>114</v>
      </c>
      <c r="K6" s="512" t="str">
        <f>+TOTAL!F6</f>
        <v>2020</v>
      </c>
      <c r="L6" s="513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75" t="s">
        <v>1</v>
      </c>
      <c r="B8" s="476"/>
      <c r="C8" s="476"/>
      <c r="D8" s="476"/>
      <c r="E8" s="476"/>
      <c r="F8" s="476"/>
      <c r="G8" s="476"/>
      <c r="H8" s="476"/>
      <c r="I8" s="476"/>
      <c r="J8" s="476"/>
      <c r="K8" s="476"/>
      <c r="L8" s="477"/>
    </row>
    <row r="9" spans="1:13" s="54" customFormat="1" ht="16.5" customHeight="1" thickBot="1">
      <c r="A9" s="475" t="s">
        <v>2</v>
      </c>
      <c r="B9" s="476"/>
      <c r="C9" s="476"/>
      <c r="D9" s="476"/>
      <c r="E9" s="476"/>
      <c r="F9" s="476"/>
      <c r="G9" s="476"/>
      <c r="H9" s="476"/>
      <c r="I9" s="477"/>
      <c r="J9" s="475" t="s">
        <v>13</v>
      </c>
      <c r="K9" s="476"/>
      <c r="L9" s="477"/>
    </row>
    <row r="10" spans="1:13" s="54" customFormat="1" ht="15.75" customHeight="1">
      <c r="A10" s="478" t="str">
        <f>+TOTAL!B12</f>
        <v>Admisiones y Registro</v>
      </c>
      <c r="B10" s="479"/>
      <c r="C10" s="479"/>
      <c r="D10" s="479"/>
      <c r="E10" s="479"/>
      <c r="F10" s="479"/>
      <c r="G10" s="479"/>
      <c r="H10" s="479"/>
      <c r="I10" s="480"/>
      <c r="J10" s="478" t="str">
        <f>+TOTAL!E12</f>
        <v>88010103</v>
      </c>
      <c r="K10" s="479"/>
      <c r="L10" s="480"/>
    </row>
    <row r="11" spans="1:13" s="54" customFormat="1" ht="15.75" customHeight="1" thickBot="1">
      <c r="A11" s="481"/>
      <c r="B11" s="482"/>
      <c r="C11" s="482"/>
      <c r="D11" s="482"/>
      <c r="E11" s="482"/>
      <c r="F11" s="482"/>
      <c r="G11" s="482"/>
      <c r="H11" s="482"/>
      <c r="I11" s="483"/>
      <c r="J11" s="481"/>
      <c r="K11" s="482"/>
      <c r="L11" s="483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6" t="s">
        <v>84</v>
      </c>
      <c r="B13" s="507"/>
      <c r="C13" s="507"/>
      <c r="D13" s="507"/>
      <c r="E13" s="507"/>
      <c r="F13" s="507"/>
      <c r="G13" s="507"/>
      <c r="H13" s="507"/>
      <c r="I13" s="507"/>
      <c r="J13" s="507"/>
      <c r="K13" s="507"/>
      <c r="L13" s="508"/>
    </row>
    <row r="14" spans="1:13" ht="31.5" customHeight="1">
      <c r="A14" s="519" t="s">
        <v>82</v>
      </c>
      <c r="B14" s="474" t="s">
        <v>83</v>
      </c>
      <c r="C14" s="474"/>
      <c r="D14" s="474"/>
      <c r="E14" s="474" t="s">
        <v>81</v>
      </c>
      <c r="F14" s="474"/>
      <c r="G14" s="474"/>
      <c r="H14" s="474" t="s">
        <v>87</v>
      </c>
      <c r="I14" s="474"/>
      <c r="J14" s="471" t="s">
        <v>93</v>
      </c>
      <c r="K14" s="497"/>
      <c r="L14" s="498"/>
    </row>
    <row r="15" spans="1:13" s="64" customFormat="1" ht="16.5" customHeight="1" thickBot="1">
      <c r="A15" s="494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6" t="s">
        <v>85</v>
      </c>
      <c r="B32" s="507"/>
      <c r="C32" s="507"/>
      <c r="D32" s="507"/>
      <c r="E32" s="507"/>
      <c r="F32" s="507"/>
      <c r="G32" s="507"/>
      <c r="H32" s="507"/>
      <c r="I32" s="507"/>
      <c r="J32" s="507"/>
      <c r="K32" s="507"/>
      <c r="L32" s="508"/>
    </row>
    <row r="33" spans="1:12" ht="16.5" hidden="1" customHeight="1">
      <c r="A33" s="493" t="s">
        <v>100</v>
      </c>
      <c r="B33" s="509" t="s">
        <v>17</v>
      </c>
      <c r="C33" s="509"/>
      <c r="D33" s="509"/>
      <c r="E33" s="471" t="s">
        <v>34</v>
      </c>
      <c r="F33" s="472"/>
      <c r="G33" s="472"/>
      <c r="H33" s="473"/>
      <c r="I33" s="509" t="s">
        <v>88</v>
      </c>
      <c r="J33" s="467" t="s">
        <v>90</v>
      </c>
      <c r="K33" s="467" t="s">
        <v>92</v>
      </c>
      <c r="L33" s="469" t="s">
        <v>86</v>
      </c>
    </row>
    <row r="34" spans="1:12" ht="45.75" hidden="1" customHeight="1" thickBot="1">
      <c r="A34" s="494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10"/>
      <c r="J34" s="468"/>
      <c r="K34" s="468"/>
      <c r="L34" s="470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14" t="s">
        <v>95</v>
      </c>
      <c r="B52" s="515"/>
      <c r="C52" s="515"/>
      <c r="D52" s="515"/>
      <c r="E52" s="515"/>
      <c r="F52" s="515"/>
      <c r="G52" s="515"/>
      <c r="H52" s="515"/>
      <c r="I52" s="515"/>
      <c r="J52" s="515"/>
      <c r="K52" s="515"/>
      <c r="L52" s="516"/>
    </row>
    <row r="53" spans="1:12" ht="15.75" customHeight="1">
      <c r="A53" s="484" t="s">
        <v>99</v>
      </c>
      <c r="B53" s="485"/>
      <c r="C53" s="471" t="s">
        <v>107</v>
      </c>
      <c r="D53" s="472"/>
      <c r="E53" s="473"/>
      <c r="F53" s="471" t="s">
        <v>108</v>
      </c>
      <c r="G53" s="472"/>
      <c r="H53" s="473"/>
      <c r="I53" s="471" t="s">
        <v>109</v>
      </c>
      <c r="J53" s="472"/>
      <c r="K53" s="473"/>
      <c r="L53" s="469" t="s">
        <v>111</v>
      </c>
    </row>
    <row r="54" spans="1:12" ht="34.5" customHeight="1" thickBot="1">
      <c r="A54" s="486"/>
      <c r="B54" s="487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70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17" t="s">
        <v>96</v>
      </c>
      <c r="B65" s="518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17" t="s">
        <v>97</v>
      </c>
      <c r="B76" s="518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17" t="s">
        <v>110</v>
      </c>
      <c r="B77" s="518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88" t="s">
        <v>98</v>
      </c>
      <c r="B78" s="489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1" t="s">
        <v>275</v>
      </c>
      <c r="B81" s="452"/>
      <c r="C81" s="452"/>
      <c r="D81" s="452"/>
      <c r="E81" s="452"/>
      <c r="F81" s="452"/>
      <c r="G81" s="451" t="s">
        <v>112</v>
      </c>
      <c r="H81" s="452"/>
      <c r="I81" s="452"/>
      <c r="J81" s="452"/>
      <c r="K81" s="452"/>
      <c r="L81" s="453"/>
    </row>
    <row r="82" spans="1:12" ht="15.75" customHeight="1">
      <c r="A82" s="484" t="s">
        <v>99</v>
      </c>
      <c r="B82" s="497"/>
      <c r="C82" s="485"/>
      <c r="D82" s="509" t="s">
        <v>278</v>
      </c>
      <c r="E82" s="509"/>
      <c r="F82" s="524"/>
      <c r="G82" s="519" t="s">
        <v>99</v>
      </c>
      <c r="H82" s="474"/>
      <c r="I82" s="474"/>
      <c r="J82" s="474" t="s">
        <v>279</v>
      </c>
      <c r="K82" s="474"/>
      <c r="L82" s="525"/>
    </row>
    <row r="83" spans="1:12" ht="16.5" customHeight="1" thickBot="1">
      <c r="A83" s="486"/>
      <c r="B83" s="511"/>
      <c r="C83" s="487"/>
      <c r="D83" s="61" t="s">
        <v>55</v>
      </c>
      <c r="E83" s="61" t="s">
        <v>56</v>
      </c>
      <c r="F83" s="130" t="s">
        <v>16</v>
      </c>
      <c r="G83" s="494"/>
      <c r="H83" s="510"/>
      <c r="I83" s="510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26" t="s">
        <v>115</v>
      </c>
      <c r="H84" s="527"/>
      <c r="I84" s="528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20" t="s">
        <v>116</v>
      </c>
      <c r="H85" s="521"/>
      <c r="I85" s="522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90" t="s">
        <v>276</v>
      </c>
      <c r="B103" s="491"/>
      <c r="C103" s="492"/>
      <c r="D103" s="169"/>
      <c r="E103" s="170"/>
      <c r="F103" s="171">
        <f>SUM(F83:F102)</f>
        <v>0</v>
      </c>
      <c r="G103" s="490" t="s">
        <v>130</v>
      </c>
      <c r="H103" s="491"/>
      <c r="I103" s="491"/>
      <c r="J103" s="523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90" t="s">
        <v>277</v>
      </c>
      <c r="B105" s="491"/>
      <c r="C105" s="491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A125" zoomScale="65" zoomScaleNormal="65" workbookViewId="0">
      <selection activeCell="F37" sqref="F37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hidden="1" customWidth="1"/>
    <col min="5" max="5" width="22.7109375" style="47" hidden="1" customWidth="1"/>
    <col min="6" max="6" width="31.140625" style="47" customWidth="1"/>
    <col min="7" max="7" width="53.570312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501"/>
      <c r="B1" s="539"/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539"/>
      <c r="O1" s="539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40"/>
      <c r="AA1" s="37"/>
    </row>
    <row r="2" spans="1:27" ht="39" customHeight="1">
      <c r="A2" s="2"/>
      <c r="B2" s="541" t="s">
        <v>4</v>
      </c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  <c r="T2" s="542"/>
      <c r="U2" s="542"/>
      <c r="V2" s="542"/>
      <c r="W2" s="542"/>
      <c r="X2" s="542"/>
      <c r="Y2" s="542"/>
      <c r="Z2" s="543"/>
      <c r="AA2" s="37"/>
    </row>
    <row r="3" spans="1:27" ht="27.75" customHeight="1">
      <c r="A3" s="2"/>
      <c r="B3" s="541" t="s">
        <v>113</v>
      </c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  <c r="Q3" s="542"/>
      <c r="R3" s="542"/>
      <c r="S3" s="542"/>
      <c r="T3" s="542"/>
      <c r="U3" s="542"/>
      <c r="V3" s="542"/>
      <c r="W3" s="542"/>
      <c r="X3" s="542"/>
      <c r="Y3" s="542"/>
      <c r="Z3" s="543"/>
      <c r="AA3" s="37"/>
    </row>
    <row r="4" spans="1:27" ht="10.5" customHeight="1">
      <c r="A4" s="499"/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44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501"/>
      <c r="B5" s="496"/>
      <c r="C5" s="496"/>
      <c r="D5" s="496"/>
      <c r="E5" s="496"/>
      <c r="F5" s="496"/>
      <c r="G5" s="496"/>
      <c r="H5" s="496"/>
      <c r="I5" s="496"/>
      <c r="J5" s="496"/>
      <c r="K5" s="496"/>
      <c r="L5" s="496"/>
      <c r="M5" s="496"/>
      <c r="N5" s="545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50" t="s">
        <v>286</v>
      </c>
      <c r="C6" s="551"/>
      <c r="D6" s="551"/>
      <c r="E6" s="551"/>
      <c r="F6" s="551"/>
      <c r="G6" s="551"/>
      <c r="H6" s="551"/>
      <c r="I6" s="551"/>
      <c r="J6" s="551"/>
      <c r="K6" s="552"/>
      <c r="L6" s="437" t="s">
        <v>114</v>
      </c>
      <c r="M6" s="439">
        <v>2019</v>
      </c>
      <c r="N6" s="512" t="s">
        <v>285</v>
      </c>
      <c r="O6" s="553"/>
      <c r="P6" s="553"/>
      <c r="Q6" s="553"/>
      <c r="R6" s="553"/>
      <c r="S6" s="553"/>
      <c r="T6" s="553"/>
      <c r="U6" s="553"/>
      <c r="V6" s="553"/>
      <c r="W6" s="553"/>
      <c r="X6" s="553"/>
      <c r="Y6" s="553"/>
      <c r="Z6" s="554"/>
    </row>
    <row r="7" spans="1:27" s="40" customFormat="1" ht="6" customHeight="1" thickBot="1">
      <c r="A7" s="547"/>
      <c r="B7" s="547"/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7"/>
      <c r="N7" s="54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8" customFormat="1" ht="25.5" customHeight="1" thickBot="1">
      <c r="A8" s="373"/>
      <c r="B8" s="416" t="s">
        <v>0</v>
      </c>
      <c r="C8" s="548" t="str">
        <f>+TOTAL!C9</f>
        <v>UNIDADES DE APOYO ACADEMICO</v>
      </c>
      <c r="D8" s="548"/>
      <c r="E8" s="548"/>
      <c r="F8" s="548"/>
      <c r="G8" s="548"/>
      <c r="H8" s="307"/>
      <c r="I8" s="374"/>
      <c r="J8" s="307"/>
      <c r="K8" s="374"/>
      <c r="L8" s="307"/>
      <c r="M8" s="374"/>
      <c r="N8" s="375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6"/>
      <c r="AA8" s="377"/>
    </row>
    <row r="9" spans="1:27" s="382" customFormat="1" ht="25.5" customHeight="1" thickBot="1">
      <c r="A9" s="379"/>
      <c r="B9" s="417" t="s">
        <v>6</v>
      </c>
      <c r="C9" s="555" t="str">
        <f>+INGRESOS!A10</f>
        <v>Admisiones y Registro</v>
      </c>
      <c r="D9" s="555"/>
      <c r="E9" s="555"/>
      <c r="F9" s="555"/>
      <c r="G9" s="555"/>
      <c r="H9" s="380" t="s">
        <v>5</v>
      </c>
      <c r="I9" s="548" t="str">
        <f>+INGRESOS!J10</f>
        <v>88010103</v>
      </c>
      <c r="J9" s="548"/>
      <c r="K9" s="548"/>
      <c r="L9" s="548"/>
      <c r="M9" s="548"/>
      <c r="N9" s="548"/>
      <c r="O9" s="548"/>
      <c r="P9" s="548"/>
      <c r="Q9" s="548"/>
      <c r="R9" s="548"/>
      <c r="S9" s="548"/>
      <c r="T9" s="548"/>
      <c r="U9" s="548"/>
      <c r="V9" s="548"/>
      <c r="W9" s="548"/>
      <c r="X9" s="548"/>
      <c r="Y9" s="548"/>
      <c r="Z9" s="549"/>
      <c r="AA9" s="381"/>
    </row>
    <row r="10" spans="1:27" s="378" customFormat="1" ht="13.5" thickBot="1">
      <c r="A10" s="546"/>
      <c r="B10" s="546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6"/>
      <c r="N10" s="546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7"/>
    </row>
    <row r="11" spans="1:27" s="378" customFormat="1" ht="32.25" customHeight="1" thickBot="1">
      <c r="A11" s="383"/>
      <c r="B11" s="454" t="s">
        <v>3</v>
      </c>
      <c r="C11" s="534"/>
      <c r="D11" s="529" t="s">
        <v>259</v>
      </c>
      <c r="E11" s="534" t="s">
        <v>260</v>
      </c>
      <c r="F11" s="529" t="s">
        <v>249</v>
      </c>
      <c r="G11" s="529" t="s">
        <v>250</v>
      </c>
      <c r="H11" s="437" t="s">
        <v>255</v>
      </c>
      <c r="I11" s="438"/>
      <c r="J11" s="438"/>
      <c r="K11" s="438"/>
      <c r="L11" s="438"/>
      <c r="M11" s="438"/>
      <c r="N11" s="439"/>
      <c r="O11" s="437" t="s">
        <v>256</v>
      </c>
      <c r="P11" s="438"/>
      <c r="Q11" s="438"/>
      <c r="R11" s="438"/>
      <c r="S11" s="438"/>
      <c r="T11" s="438"/>
      <c r="U11" s="438"/>
      <c r="V11" s="438"/>
      <c r="W11" s="438"/>
      <c r="X11" s="438"/>
      <c r="Y11" s="438"/>
      <c r="Z11" s="439"/>
      <c r="AA11" s="377"/>
    </row>
    <row r="12" spans="1:27" s="378" customFormat="1" ht="54" customHeight="1" thickBot="1">
      <c r="A12" s="383"/>
      <c r="B12" s="456"/>
      <c r="C12" s="535"/>
      <c r="D12" s="531"/>
      <c r="E12" s="536"/>
      <c r="F12" s="531"/>
      <c r="G12" s="530"/>
      <c r="H12" s="437" t="s">
        <v>257</v>
      </c>
      <c r="I12" s="439"/>
      <c r="J12" s="437" t="s">
        <v>269</v>
      </c>
      <c r="K12" s="439"/>
      <c r="L12" s="437" t="s">
        <v>258</v>
      </c>
      <c r="M12" s="439"/>
      <c r="N12" s="537" t="s">
        <v>268</v>
      </c>
      <c r="O12" s="529" t="s">
        <v>225</v>
      </c>
      <c r="P12" s="529" t="s">
        <v>226</v>
      </c>
      <c r="Q12" s="529" t="s">
        <v>227</v>
      </c>
      <c r="R12" s="529" t="s">
        <v>228</v>
      </c>
      <c r="S12" s="529" t="s">
        <v>227</v>
      </c>
      <c r="T12" s="529" t="s">
        <v>229</v>
      </c>
      <c r="U12" s="529" t="s">
        <v>229</v>
      </c>
      <c r="V12" s="529" t="s">
        <v>228</v>
      </c>
      <c r="W12" s="529" t="s">
        <v>230</v>
      </c>
      <c r="X12" s="529" t="s">
        <v>231</v>
      </c>
      <c r="Y12" s="529" t="s">
        <v>224</v>
      </c>
      <c r="Z12" s="529" t="s">
        <v>232</v>
      </c>
      <c r="AA12" s="377"/>
    </row>
    <row r="13" spans="1:27" s="378" customFormat="1" ht="17.25" customHeight="1" thickBot="1">
      <c r="A13" s="383"/>
      <c r="B13" s="414" t="s">
        <v>7</v>
      </c>
      <c r="C13" s="201" t="s">
        <v>6</v>
      </c>
      <c r="D13" s="530"/>
      <c r="E13" s="535"/>
      <c r="F13" s="437" t="s">
        <v>248</v>
      </c>
      <c r="G13" s="439"/>
      <c r="H13" s="415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38"/>
      <c r="O13" s="530"/>
      <c r="P13" s="530"/>
      <c r="Q13" s="530"/>
      <c r="R13" s="530"/>
      <c r="S13" s="530"/>
      <c r="T13" s="530"/>
      <c r="U13" s="530"/>
      <c r="V13" s="530"/>
      <c r="W13" s="530"/>
      <c r="X13" s="530"/>
      <c r="Y13" s="530"/>
      <c r="Z13" s="530"/>
      <c r="AA13" s="377"/>
    </row>
    <row r="14" spans="1:27" s="43" customFormat="1" ht="29.25" hidden="1" customHeight="1">
      <c r="A14" s="8"/>
      <c r="B14" s="387" t="str">
        <f>+IFERROR(VLOOKUP(C14,Listas!$L$8:$M$100,2,FALSE),"")</f>
        <v>10100101</v>
      </c>
      <c r="C14" s="404" t="s">
        <v>514</v>
      </c>
      <c r="D14" s="412"/>
      <c r="E14" s="413"/>
      <c r="F14" s="412"/>
      <c r="G14" s="413"/>
      <c r="H14" s="391" t="str">
        <f>+IF(I14=""," ",VLOOKUP(I14,Listas!$I$16:$J$17,2,FALSE))</f>
        <v>07</v>
      </c>
      <c r="I14" s="388" t="s">
        <v>472</v>
      </c>
      <c r="J14" s="392" t="str">
        <f>+IF(K14=""," ",VLOOKUP(K14,PUC!$B:$C,2,FALSE))</f>
        <v xml:space="preserve"> </v>
      </c>
      <c r="K14" s="388"/>
      <c r="L14" s="387" t="str">
        <f>+IF(M14=""," ",VLOOKUP(M14,Listas!$F$9:$G$17,2,FALSE))</f>
        <v xml:space="preserve"> </v>
      </c>
      <c r="M14" s="393"/>
      <c r="N14" s="394"/>
      <c r="O14" s="395"/>
      <c r="P14" s="396"/>
      <c r="Q14" s="396"/>
      <c r="R14" s="396"/>
      <c r="S14" s="396"/>
      <c r="T14" s="396"/>
      <c r="U14" s="396"/>
      <c r="V14" s="396"/>
      <c r="W14" s="396"/>
      <c r="X14" s="396"/>
      <c r="Y14" s="396"/>
      <c r="Z14" s="397"/>
      <c r="AA14" s="42"/>
    </row>
    <row r="15" spans="1:27" s="43" customFormat="1" ht="29.25" hidden="1" customHeight="1">
      <c r="A15" s="8"/>
      <c r="B15" s="17" t="str">
        <f>+IFERROR(VLOOKUP(C15,Listas!$L$8:$M$100,2,FALSE),"")</f>
        <v>10100101</v>
      </c>
      <c r="C15" s="385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hidden="1" customHeight="1">
      <c r="A16" s="8"/>
      <c r="B16" s="17" t="str">
        <f>+IFERROR(VLOOKUP(C16,Listas!$L$8:$M$100,2,FALSE),"")</f>
        <v>10100101</v>
      </c>
      <c r="C16" s="385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hidden="1" customHeight="1">
      <c r="A17" s="8"/>
      <c r="B17" s="17" t="str">
        <f>+IFERROR(VLOOKUP(C17,Listas!$L$8:$M$100,2,FALSE),"")</f>
        <v>10100101</v>
      </c>
      <c r="C17" s="385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hidden="1" customHeight="1">
      <c r="A18" s="8"/>
      <c r="B18" s="17" t="str">
        <f>+IFERROR(VLOOKUP(C18,Listas!$L$8:$M$100,2,FALSE),"")</f>
        <v>10100101</v>
      </c>
      <c r="C18" s="385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hidden="1" customHeight="1">
      <c r="A19" s="8"/>
      <c r="B19" s="17" t="str">
        <f>+IFERROR(VLOOKUP(C19,Listas!$L$8:$M$100,2,FALSE),"")</f>
        <v>10100101</v>
      </c>
      <c r="C19" s="385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hidden="1" customHeight="1">
      <c r="A20" s="8"/>
      <c r="B20" s="17" t="str">
        <f>+IFERROR(VLOOKUP(C20,Listas!$L$8:$M$100,2,FALSE),"")</f>
        <v>10100101</v>
      </c>
      <c r="C20" s="385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hidden="1" customHeight="1">
      <c r="A21" s="8"/>
      <c r="B21" s="17" t="str">
        <f>+IFERROR(VLOOKUP(C21,Listas!$L$8:$M$100,2,FALSE),"")</f>
        <v>10100101</v>
      </c>
      <c r="C21" s="385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hidden="1" customHeight="1">
      <c r="A22" s="8"/>
      <c r="B22" s="17" t="str">
        <f>+IFERROR(VLOOKUP(C22,Listas!$L$8:$M$100,2,FALSE),"")</f>
        <v>10100101</v>
      </c>
      <c r="C22" s="385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hidden="1" customHeight="1">
      <c r="A23" s="8"/>
      <c r="B23" s="17" t="str">
        <f>+IFERROR(VLOOKUP(C23,Listas!$L$8:$M$100,2,FALSE),"")</f>
        <v>10100101</v>
      </c>
      <c r="C23" s="385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hidden="1" customHeight="1" thickBot="1">
      <c r="A24" s="8"/>
      <c r="B24" s="398" t="str">
        <f>+IFERROR(VLOOKUP(C24,Listas!$L$8:$M$100,2,FALSE),"")</f>
        <v>10100101</v>
      </c>
      <c r="C24" s="399" t="s">
        <v>514</v>
      </c>
      <c r="D24" s="268"/>
      <c r="E24" s="269"/>
      <c r="F24" s="268"/>
      <c r="G24" s="269"/>
      <c r="H24" s="400"/>
      <c r="I24" s="399"/>
      <c r="J24" s="401" t="str">
        <f>+IF(K24=""," ",VLOOKUP(K24,PUC!$B:$C,2,FALSE))</f>
        <v xml:space="preserve"> </v>
      </c>
      <c r="K24" s="399"/>
      <c r="L24" s="398" t="str">
        <f>+IF(M24=""," ",VLOOKUP(M24,Listas!$F$9:$G$17,2,FALSE))</f>
        <v xml:space="preserve"> </v>
      </c>
      <c r="M24" s="402"/>
      <c r="N24" s="403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hidden="1" customHeight="1">
      <c r="A25" s="8"/>
      <c r="B25" s="387" t="str">
        <f>+IFERROR(VLOOKUP(C25,Listas!$L$8:$M$100,2,FALSE),"")</f>
        <v>10110101</v>
      </c>
      <c r="C25" s="405" t="s">
        <v>515</v>
      </c>
      <c r="D25" s="389"/>
      <c r="E25" s="390"/>
      <c r="F25" s="389"/>
      <c r="G25" s="390"/>
      <c r="H25" s="391"/>
      <c r="I25" s="388"/>
      <c r="J25" s="392" t="str">
        <f>+IF(K25=""," ",VLOOKUP(K25,PUC!$B:$C,2,FALSE))</f>
        <v xml:space="preserve"> </v>
      </c>
      <c r="K25" s="388"/>
      <c r="L25" s="387" t="str">
        <f>+IF(M25=""," ",VLOOKUP(M25,Listas!$F$9:$G$17,2,FALSE))</f>
        <v xml:space="preserve"> </v>
      </c>
      <c r="M25" s="393"/>
      <c r="N25" s="394"/>
      <c r="O25" s="395"/>
      <c r="P25" s="396"/>
      <c r="Q25" s="396"/>
      <c r="R25" s="396"/>
      <c r="S25" s="396"/>
      <c r="T25" s="396"/>
      <c r="U25" s="396"/>
      <c r="V25" s="396"/>
      <c r="W25" s="396"/>
      <c r="X25" s="396"/>
      <c r="Y25" s="396"/>
      <c r="Z25" s="397"/>
      <c r="AA25" s="42"/>
    </row>
    <row r="26" spans="1:27" s="43" customFormat="1" ht="29.25" hidden="1" customHeight="1">
      <c r="A26" s="8"/>
      <c r="B26" s="17" t="str">
        <f>+IFERROR(VLOOKUP(C26,Listas!$L$8:$M$100,2,FALSE),"")</f>
        <v>10110101</v>
      </c>
      <c r="C26" s="406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hidden="1" customHeight="1">
      <c r="A27" s="8"/>
      <c r="B27" s="17" t="str">
        <f>+IFERROR(VLOOKUP(C27,Listas!$L$8:$M$100,2,FALSE),"")</f>
        <v>10110101</v>
      </c>
      <c r="C27" s="406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hidden="1" customHeight="1">
      <c r="A28" s="8"/>
      <c r="B28" s="17" t="str">
        <f>+IFERROR(VLOOKUP(C28,Listas!$L$8:$M$100,2,FALSE),"")</f>
        <v>10110101</v>
      </c>
      <c r="C28" s="406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hidden="1" customHeight="1">
      <c r="A29" s="8"/>
      <c r="B29" s="17" t="str">
        <f>+IFERROR(VLOOKUP(C29,Listas!$L$8:$M$100,2,FALSE),"")</f>
        <v>10110101</v>
      </c>
      <c r="C29" s="406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426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38.25">
      <c r="A30" s="8"/>
      <c r="B30" s="17" t="str">
        <f>+IFERROR(VLOOKUP(C30,Listas!$L$8:$M$100,2,FALSE),"")</f>
        <v>10110103</v>
      </c>
      <c r="C30" s="406" t="s">
        <v>517</v>
      </c>
      <c r="D30" s="270"/>
      <c r="E30" s="271"/>
      <c r="F30" s="270"/>
      <c r="G30" s="419" t="s">
        <v>1265</v>
      </c>
      <c r="H30" s="16" t="str">
        <f>+IF(I30=""," ",VLOOKUP(I30,Listas!$I$16:$J$17,2,FALSE))</f>
        <v>07</v>
      </c>
      <c r="I30" s="326" t="s">
        <v>472</v>
      </c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426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10110103</v>
      </c>
      <c r="C31" s="406" t="s">
        <v>517</v>
      </c>
      <c r="D31" s="270"/>
      <c r="E31" s="271"/>
      <c r="F31" s="270"/>
      <c r="G31" s="420" t="s">
        <v>1266</v>
      </c>
      <c r="H31" s="16" t="str">
        <f>+IF(I31=""," ",VLOOKUP(I31,Listas!$I$16:$J$17,2,FALSE))</f>
        <v>07</v>
      </c>
      <c r="I31" s="326" t="s">
        <v>472</v>
      </c>
      <c r="J31" s="343">
        <f>+IF(K31=""," ",VLOOKUP(K31,PUC!$B:$C,2,FALSE))</f>
        <v>5155150101</v>
      </c>
      <c r="K31" s="326" t="s">
        <v>1153</v>
      </c>
      <c r="L31" s="17" t="str">
        <f>+IF(M31=""," ",VLOOKUP(M31,Listas!$F$9:$G$17,2,FALSE))</f>
        <v>05</v>
      </c>
      <c r="M31" s="335" t="s">
        <v>453</v>
      </c>
      <c r="N31" s="426">
        <f>2*500000</f>
        <v>1000000</v>
      </c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10110103</v>
      </c>
      <c r="C32" s="406" t="s">
        <v>517</v>
      </c>
      <c r="D32" s="270"/>
      <c r="E32" s="271"/>
      <c r="F32" s="270"/>
      <c r="G32" s="420" t="s">
        <v>1267</v>
      </c>
      <c r="H32" s="16" t="str">
        <f>+IF(I32=""," ",VLOOKUP(I32,Listas!$I$16:$J$17,2,FALSE))</f>
        <v>07</v>
      </c>
      <c r="I32" s="326" t="s">
        <v>472</v>
      </c>
      <c r="J32" s="343">
        <f>+IF(K32=""," ",VLOOKUP(K32,PUC!$B:$C,2,FALSE))</f>
        <v>5155050101</v>
      </c>
      <c r="K32" s="326" t="s">
        <v>1151</v>
      </c>
      <c r="L32" s="17" t="str">
        <f>+IF(M32=""," ",VLOOKUP(M32,Listas!$F$9:$G$17,2,FALSE))</f>
        <v>05</v>
      </c>
      <c r="M32" s="335" t="s">
        <v>453</v>
      </c>
      <c r="N32" s="426">
        <f>324000*2*2</f>
        <v>1296000</v>
      </c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10110103</v>
      </c>
      <c r="C33" s="406" t="s">
        <v>517</v>
      </c>
      <c r="D33" s="270"/>
      <c r="E33" s="271"/>
      <c r="F33" s="270"/>
      <c r="G33" s="420" t="s">
        <v>1268</v>
      </c>
      <c r="H33" s="16" t="str">
        <f>+IF(I33=""," ",VLOOKUP(I33,Listas!$I$16:$J$17,2,FALSE))</f>
        <v>07</v>
      </c>
      <c r="I33" s="326" t="s">
        <v>472</v>
      </c>
      <c r="J33" s="343">
        <f>+IF(K33=""," ",VLOOKUP(K33,PUC!$B:$C,2,FALSE))</f>
        <v>5195600101</v>
      </c>
      <c r="K33" s="326" t="s">
        <v>1108</v>
      </c>
      <c r="L33" s="17" t="str">
        <f>+IF(M33=""," ",VLOOKUP(M33,Listas!$F$9:$G$17,2,FALSE))</f>
        <v>05</v>
      </c>
      <c r="M33" s="335" t="s">
        <v>453</v>
      </c>
      <c r="N33" s="426">
        <v>100000</v>
      </c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10110103</v>
      </c>
      <c r="C34" s="406" t="s">
        <v>517</v>
      </c>
      <c r="D34" s="270"/>
      <c r="E34" s="271"/>
      <c r="F34" s="270"/>
      <c r="G34" s="419" t="s">
        <v>1269</v>
      </c>
      <c r="H34" s="16" t="str">
        <f>+IF(I34=""," ",VLOOKUP(I34,Listas!$I$16:$J$17,2,FALSE))</f>
        <v>07</v>
      </c>
      <c r="I34" s="326" t="s">
        <v>472</v>
      </c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426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17" t="str">
        <f>+IFERROR(VLOOKUP(C35,Listas!$L$8:$M$100,2,FALSE),"")</f>
        <v>10110103</v>
      </c>
      <c r="C35" s="406" t="s">
        <v>517</v>
      </c>
      <c r="D35" s="268"/>
      <c r="E35" s="269"/>
      <c r="F35" s="268"/>
      <c r="G35" s="420" t="s">
        <v>1270</v>
      </c>
      <c r="H35" s="16" t="str">
        <f>+IF(I35=""," ",VLOOKUP(I35,Listas!$I$16:$J$17,2,FALSE))</f>
        <v>07</v>
      </c>
      <c r="I35" s="326" t="s">
        <v>472</v>
      </c>
      <c r="J35" s="343">
        <f>+IF(K35=""," ",VLOOKUP(K35,PUC!$B:$C,2,FALSE))</f>
        <v>5195959529</v>
      </c>
      <c r="K35" s="326" t="s">
        <v>1180</v>
      </c>
      <c r="L35" s="17" t="str">
        <f>+IF(M35=""," ",VLOOKUP(M35,Listas!$F$9:$G$17,2,FALSE))</f>
        <v>05</v>
      </c>
      <c r="M35" s="335" t="s">
        <v>453</v>
      </c>
      <c r="N35" s="426">
        <v>15000000</v>
      </c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17" t="str">
        <f>+IFERROR(VLOOKUP(C36,Listas!$L$8:$M$100,2,FALSE),"")</f>
        <v>10110103</v>
      </c>
      <c r="C36" s="406" t="s">
        <v>517</v>
      </c>
      <c r="D36" s="389"/>
      <c r="E36" s="390"/>
      <c r="F36" s="389"/>
      <c r="G36" s="421"/>
      <c r="H36" s="16" t="str">
        <f>+IF(I36=""," ",VLOOKUP(I36,Listas!$I$16:$J$17,2,FALSE))</f>
        <v>07</v>
      </c>
      <c r="I36" s="326" t="s">
        <v>472</v>
      </c>
      <c r="J36" s="343" t="str">
        <f>+IF(K36=""," ",VLOOKUP(K36,PUC!$B:$C,2,FALSE))</f>
        <v xml:space="preserve"> </v>
      </c>
      <c r="K36" s="326"/>
      <c r="L36" s="17" t="str">
        <f>+IF(M36=""," ",VLOOKUP(M36,Listas!$F$9:$G$17,2,FALSE))</f>
        <v xml:space="preserve"> </v>
      </c>
      <c r="M36" s="335"/>
      <c r="N36" s="426"/>
      <c r="O36" s="395"/>
      <c r="P36" s="396"/>
      <c r="Q36" s="396"/>
      <c r="R36" s="396"/>
      <c r="S36" s="396"/>
      <c r="T36" s="396"/>
      <c r="U36" s="396"/>
      <c r="V36" s="396"/>
      <c r="W36" s="396"/>
      <c r="X36" s="396"/>
      <c r="Y36" s="396"/>
      <c r="Z36" s="397"/>
      <c r="AA36" s="42"/>
    </row>
    <row r="37" spans="1:27" s="43" customFormat="1" ht="51">
      <c r="A37" s="8"/>
      <c r="B37" s="17" t="str">
        <f>+IFERROR(VLOOKUP(C37,Listas!$L$8:$M$100,2,FALSE),"")</f>
        <v>10110103</v>
      </c>
      <c r="C37" s="406" t="s">
        <v>517</v>
      </c>
      <c r="D37" s="270"/>
      <c r="E37" s="271"/>
      <c r="F37" s="270"/>
      <c r="G37" s="422" t="s">
        <v>1271</v>
      </c>
      <c r="H37" s="16" t="str">
        <f>+IF(I37=""," ",VLOOKUP(I37,Listas!$I$16:$J$17,2,FALSE))</f>
        <v>07</v>
      </c>
      <c r="I37" s="326" t="s">
        <v>472</v>
      </c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426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10110103</v>
      </c>
      <c r="C38" s="406" t="s">
        <v>517</v>
      </c>
      <c r="D38" s="270"/>
      <c r="E38" s="271"/>
      <c r="F38" s="270"/>
      <c r="G38" s="420" t="s">
        <v>1272</v>
      </c>
      <c r="H38" s="16" t="str">
        <f>+IF(I38=""," ",VLOOKUP(I38,Listas!$I$16:$J$17,2,FALSE))</f>
        <v>07</v>
      </c>
      <c r="I38" s="326" t="s">
        <v>472</v>
      </c>
      <c r="J38" s="343">
        <f>+IF(K38=""," ",VLOOKUP(K38,PUC!$B:$C,2,FALSE))</f>
        <v>5145250101</v>
      </c>
      <c r="K38" s="326" t="s">
        <v>1188</v>
      </c>
      <c r="L38" s="17" t="str">
        <f>+IF(M38=""," ",VLOOKUP(M38,Listas!$F$9:$G$17,2,FALSE))</f>
        <v>05</v>
      </c>
      <c r="M38" s="335" t="s">
        <v>453</v>
      </c>
      <c r="N38" s="426">
        <v>3300000</v>
      </c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10110103</v>
      </c>
      <c r="C39" s="406" t="s">
        <v>517</v>
      </c>
      <c r="D39" s="270"/>
      <c r="E39" s="271"/>
      <c r="F39" s="270"/>
      <c r="G39" s="420" t="s">
        <v>1273</v>
      </c>
      <c r="H39" s="16" t="str">
        <f>+IF(I39=""," ",VLOOKUP(I39,Listas!$I$16:$J$17,2,FALSE))</f>
        <v>07</v>
      </c>
      <c r="I39" s="326" t="s">
        <v>472</v>
      </c>
      <c r="J39" s="343">
        <f>+IF(K39=""," ",VLOOKUP(K39,PUC!$B:$C,2,FALSE))</f>
        <v>5195959508</v>
      </c>
      <c r="K39" s="326" t="s">
        <v>1117</v>
      </c>
      <c r="L39" s="17" t="str">
        <f>+IF(M39=""," ",VLOOKUP(M39,Listas!$F$9:$G$17,2,FALSE))</f>
        <v>05</v>
      </c>
      <c r="M39" s="335" t="s">
        <v>453</v>
      </c>
      <c r="N39" s="426">
        <v>7600000</v>
      </c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38.25">
      <c r="A40" s="8"/>
      <c r="B40" s="17" t="str">
        <f>+IFERROR(VLOOKUP(C40,Listas!$L$8:$M$100,2,FALSE),"")</f>
        <v>10110103</v>
      </c>
      <c r="C40" s="406" t="s">
        <v>517</v>
      </c>
      <c r="D40" s="270"/>
      <c r="E40" s="271"/>
      <c r="F40" s="270"/>
      <c r="G40" s="423" t="s">
        <v>1274</v>
      </c>
      <c r="H40" s="16" t="str">
        <f>+IF(I40=""," ",VLOOKUP(I40,Listas!$I$16:$J$17,2,FALSE))</f>
        <v>07</v>
      </c>
      <c r="I40" s="326" t="s">
        <v>472</v>
      </c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426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10110103</v>
      </c>
      <c r="C41" s="406" t="s">
        <v>517</v>
      </c>
      <c r="D41" s="270"/>
      <c r="E41" s="271"/>
      <c r="F41" s="270"/>
      <c r="G41" s="424" t="s">
        <v>1275</v>
      </c>
      <c r="H41" s="16" t="str">
        <f>+IF(I41=""," ",VLOOKUP(I41,Listas!$I$16:$J$17,2,FALSE))</f>
        <v>07</v>
      </c>
      <c r="I41" s="326" t="s">
        <v>472</v>
      </c>
      <c r="J41" s="343">
        <f>+IF(K41=""," ",VLOOKUP(K41,PUC!$B:$C,2,FALSE))</f>
        <v>5195300101</v>
      </c>
      <c r="K41" s="326" t="s">
        <v>1149</v>
      </c>
      <c r="L41" s="17" t="str">
        <f>+IF(M41=""," ",VLOOKUP(M41,Listas!$F$9:$G$17,2,FALSE))</f>
        <v>05</v>
      </c>
      <c r="M41" s="335" t="s">
        <v>453</v>
      </c>
      <c r="N41" s="426">
        <f>1500*10000</f>
        <v>15000000</v>
      </c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10110103</v>
      </c>
      <c r="C42" s="406" t="s">
        <v>517</v>
      </c>
      <c r="D42" s="270"/>
      <c r="E42" s="271"/>
      <c r="F42" s="270"/>
      <c r="G42" s="422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426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10110103</v>
      </c>
      <c r="C43" s="406" t="s">
        <v>517</v>
      </c>
      <c r="D43" s="270"/>
      <c r="E43" s="271"/>
      <c r="F43" s="270"/>
      <c r="G43" s="422" t="s">
        <v>1276</v>
      </c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426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10110103</v>
      </c>
      <c r="C44" s="406" t="s">
        <v>517</v>
      </c>
      <c r="D44" s="270"/>
      <c r="E44" s="271"/>
      <c r="F44" s="270"/>
      <c r="G44" s="422" t="s">
        <v>1277</v>
      </c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426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17" t="str">
        <f>+IFERROR(VLOOKUP(C45,Listas!$L$8:$M$100,2,FALSE),"")</f>
        <v>10110103</v>
      </c>
      <c r="C45" s="406" t="s">
        <v>517</v>
      </c>
      <c r="D45" s="268"/>
      <c r="E45" s="269"/>
      <c r="F45" s="268"/>
      <c r="G45" s="422" t="s">
        <v>1278</v>
      </c>
      <c r="H45" s="16" t="str">
        <f>+IF(I45=""," ",VLOOKUP(I45,Listas!$I$16:$J$17,2,FALSE))</f>
        <v>07</v>
      </c>
      <c r="I45" s="326" t="s">
        <v>472</v>
      </c>
      <c r="J45" s="343" t="str">
        <f>+IF(K45=""," ",VLOOKUP(K45,PUC!$B:$C,2,FALSE))</f>
        <v xml:space="preserve"> </v>
      </c>
      <c r="K45" s="326"/>
      <c r="L45" s="17" t="str">
        <f>+IF(M45=""," ",VLOOKUP(M45,Listas!$F$9:$G$17,2,FALSE))</f>
        <v xml:space="preserve"> </v>
      </c>
      <c r="M45" s="335"/>
      <c r="N45" s="426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17" t="str">
        <f>+IFERROR(VLOOKUP(C46,Listas!$L$8:$M$100,2,FALSE),"")</f>
        <v>10110103</v>
      </c>
      <c r="C46" s="406" t="s">
        <v>517</v>
      </c>
      <c r="D46" s="389"/>
      <c r="E46" s="390"/>
      <c r="F46" s="389"/>
      <c r="G46" s="422" t="s">
        <v>1279</v>
      </c>
      <c r="H46" s="16" t="str">
        <f>+IF(I46=""," ",VLOOKUP(I46,Listas!$I$16:$J$17,2,FALSE))</f>
        <v>07</v>
      </c>
      <c r="I46" s="326" t="s">
        <v>472</v>
      </c>
      <c r="J46" s="343" t="str">
        <f>+IF(K46=""," ",VLOOKUP(K46,PUC!$B:$C,2,FALSE))</f>
        <v xml:space="preserve"> </v>
      </c>
      <c r="K46" s="326"/>
      <c r="L46" s="17" t="str">
        <f>+IF(M46=""," ",VLOOKUP(M46,Listas!$F$9:$G$17,2,FALSE))</f>
        <v xml:space="preserve"> </v>
      </c>
      <c r="M46" s="335"/>
      <c r="N46" s="426"/>
      <c r="O46" s="395"/>
      <c r="P46" s="396"/>
      <c r="Q46" s="396"/>
      <c r="R46" s="396"/>
      <c r="S46" s="396"/>
      <c r="T46" s="396"/>
      <c r="U46" s="396"/>
      <c r="V46" s="396"/>
      <c r="W46" s="396"/>
      <c r="X46" s="396"/>
      <c r="Y46" s="396"/>
      <c r="Z46" s="397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406" t="s">
        <v>517</v>
      </c>
      <c r="D47" s="270"/>
      <c r="E47" s="271"/>
      <c r="F47" s="270"/>
      <c r="G47" s="422" t="s">
        <v>1280</v>
      </c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426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406" t="s">
        <v>517</v>
      </c>
      <c r="D48" s="270"/>
      <c r="E48" s="271"/>
      <c r="F48" s="270"/>
      <c r="G48" s="422" t="s">
        <v>1281</v>
      </c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426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406" t="s">
        <v>517</v>
      </c>
      <c r="D49" s="270"/>
      <c r="E49" s="271"/>
      <c r="F49" s="270"/>
      <c r="G49" s="422" t="s">
        <v>1282</v>
      </c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426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406" t="s">
        <v>517</v>
      </c>
      <c r="D50" s="270"/>
      <c r="E50" s="271"/>
      <c r="F50" s="270"/>
      <c r="G50" s="422" t="s">
        <v>1283</v>
      </c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426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17" t="str">
        <f>+IFERROR(VLOOKUP(C51,Listas!$L$8:$M$100,2,FALSE),"")</f>
        <v>10110103</v>
      </c>
      <c r="C51" s="406" t="s">
        <v>517</v>
      </c>
      <c r="D51" s="268"/>
      <c r="E51" s="269"/>
      <c r="F51" s="268"/>
      <c r="G51" s="422" t="s">
        <v>1284</v>
      </c>
      <c r="H51" s="16" t="str">
        <f>+IF(I51=""," ",VLOOKUP(I51,Listas!$I$16:$J$17,2,FALSE))</f>
        <v>07</v>
      </c>
      <c r="I51" s="326" t="s">
        <v>472</v>
      </c>
      <c r="J51" s="343" t="str">
        <f>+IF(K51=""," ",VLOOKUP(K51,PUC!$B:$C,2,FALSE))</f>
        <v xml:space="preserve"> </v>
      </c>
      <c r="K51" s="326"/>
      <c r="L51" s="17" t="str">
        <f>+IF(M51=""," ",VLOOKUP(M51,Listas!$F$9:$G$17,2,FALSE))</f>
        <v xml:space="preserve"> </v>
      </c>
      <c r="M51" s="335"/>
      <c r="N51" s="426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17" t="str">
        <f>+IFERROR(VLOOKUP(C52,Listas!$L$8:$M$100,2,FALSE),"")</f>
        <v>10110103</v>
      </c>
      <c r="C52" s="406" t="s">
        <v>517</v>
      </c>
      <c r="D52" s="389"/>
      <c r="E52" s="390"/>
      <c r="F52" s="389"/>
      <c r="G52" s="422" t="s">
        <v>1285</v>
      </c>
      <c r="H52" s="16" t="str">
        <f>+IF(I52=""," ",VLOOKUP(I52,Listas!$I$16:$J$17,2,FALSE))</f>
        <v>07</v>
      </c>
      <c r="I52" s="326" t="s">
        <v>472</v>
      </c>
      <c r="J52" s="343">
        <f>+IF(K52=""," ",VLOOKUP(K52,PUC!$B:$C,2,FALSE))</f>
        <v>5195300101</v>
      </c>
      <c r="K52" s="326" t="s">
        <v>1149</v>
      </c>
      <c r="L52" s="17" t="str">
        <f>+IF(M52=""," ",VLOOKUP(M52,Listas!$F$9:$G$17,2,FALSE))</f>
        <v>05</v>
      </c>
      <c r="M52" s="335" t="s">
        <v>453</v>
      </c>
      <c r="N52" s="426">
        <v>5700000</v>
      </c>
      <c r="O52" s="395"/>
      <c r="P52" s="396"/>
      <c r="Q52" s="396"/>
      <c r="R52" s="396"/>
      <c r="S52" s="396"/>
      <c r="T52" s="396"/>
      <c r="U52" s="396"/>
      <c r="V52" s="396"/>
      <c r="W52" s="396"/>
      <c r="X52" s="396"/>
      <c r="Y52" s="396"/>
      <c r="Z52" s="397"/>
      <c r="AA52" s="42"/>
    </row>
    <row r="53" spans="1:27" s="43" customFormat="1" ht="29.25" customHeight="1">
      <c r="A53" s="8"/>
      <c r="B53" s="17" t="str">
        <f>+IFERROR(VLOOKUP(C53,Listas!$L$8:$M$100,2,FALSE),"")</f>
        <v>10110103</v>
      </c>
      <c r="C53" s="406" t="s">
        <v>517</v>
      </c>
      <c r="D53" s="270"/>
      <c r="E53" s="271"/>
      <c r="F53" s="270"/>
      <c r="G53" s="422" t="s">
        <v>1286</v>
      </c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426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10110103</v>
      </c>
      <c r="C54" s="406" t="s">
        <v>517</v>
      </c>
      <c r="D54" s="270"/>
      <c r="E54" s="271"/>
      <c r="F54" s="270"/>
      <c r="G54" s="425" t="s">
        <v>1287</v>
      </c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426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76.5">
      <c r="A55" s="8"/>
      <c r="B55" s="17" t="str">
        <f>+IFERROR(VLOOKUP(C55,Listas!$L$8:$M$100,2,FALSE),"")</f>
        <v>10110103</v>
      </c>
      <c r="C55" s="406" t="s">
        <v>517</v>
      </c>
      <c r="D55" s="270"/>
      <c r="E55" s="271"/>
      <c r="F55" s="270"/>
      <c r="G55" s="422" t="s">
        <v>1288</v>
      </c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426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17" t="str">
        <f>+IFERROR(VLOOKUP(C56,Listas!$L$8:$M$100,2,FALSE),"")</f>
        <v>10110103</v>
      </c>
      <c r="C56" s="406" t="s">
        <v>517</v>
      </c>
      <c r="D56" s="268"/>
      <c r="E56" s="269"/>
      <c r="F56" s="268"/>
      <c r="G56" s="420"/>
      <c r="H56" s="16" t="str">
        <f>+IF(I56=""," ",VLOOKUP(I56,Listas!$I$16:$J$17,2,FALSE))</f>
        <v>07</v>
      </c>
      <c r="I56" s="326" t="s">
        <v>472</v>
      </c>
      <c r="J56" s="343" t="str">
        <f>+IF(K56=""," ",VLOOKUP(K56,PUC!$B:$C,2,FALSE))</f>
        <v xml:space="preserve"> </v>
      </c>
      <c r="K56" s="326"/>
      <c r="L56" s="17" t="str">
        <f>+IF(M56=""," ",VLOOKUP(M56,Listas!$F$9:$G$17,2,FALSE))</f>
        <v xml:space="preserve"> </v>
      </c>
      <c r="M56" s="335"/>
      <c r="N56" s="426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17" t="str">
        <f>+IFERROR(VLOOKUP(C57,Listas!$L$8:$M$100,2,FALSE),"")</f>
        <v>10110103</v>
      </c>
      <c r="C57" s="406" t="s">
        <v>517</v>
      </c>
      <c r="D57" s="389"/>
      <c r="E57" s="390"/>
      <c r="F57" s="389"/>
      <c r="G57" s="422" t="s">
        <v>1289</v>
      </c>
      <c r="H57" s="16" t="str">
        <f>+IF(I57=""," ",VLOOKUP(I57,Listas!$I$16:$J$17,2,FALSE))</f>
        <v>07</v>
      </c>
      <c r="I57" s="326" t="s">
        <v>472</v>
      </c>
      <c r="J57" s="343" t="str">
        <f>+IF(K57=""," ",VLOOKUP(K57,PUC!$B:$C,2,FALSE))</f>
        <v xml:space="preserve"> </v>
      </c>
      <c r="K57" s="326"/>
      <c r="L57" s="17" t="str">
        <f>+IF(M57=""," ",VLOOKUP(M57,Listas!$F$9:$G$17,2,FALSE))</f>
        <v xml:space="preserve"> </v>
      </c>
      <c r="M57" s="335"/>
      <c r="N57" s="426"/>
      <c r="O57" s="395"/>
      <c r="P57" s="396"/>
      <c r="Q57" s="396"/>
      <c r="R57" s="396"/>
      <c r="S57" s="396"/>
      <c r="T57" s="396"/>
      <c r="U57" s="396"/>
      <c r="V57" s="396"/>
      <c r="W57" s="396"/>
      <c r="X57" s="396"/>
      <c r="Y57" s="396"/>
      <c r="Z57" s="397"/>
      <c r="AA57" s="42"/>
    </row>
    <row r="58" spans="1:27" s="43" customFormat="1" ht="38.25">
      <c r="A58" s="8"/>
      <c r="B58" s="17" t="str">
        <f>+IFERROR(VLOOKUP(C58,Listas!$L$8:$M$100,2,FALSE),"")</f>
        <v>10110103</v>
      </c>
      <c r="C58" s="406" t="s">
        <v>517</v>
      </c>
      <c r="D58" s="270"/>
      <c r="E58" s="271"/>
      <c r="F58" s="270"/>
      <c r="G58" s="422" t="s">
        <v>1290</v>
      </c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426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10110103</v>
      </c>
      <c r="C59" s="406" t="s">
        <v>517</v>
      </c>
      <c r="D59" s="270"/>
      <c r="E59" s="271"/>
      <c r="F59" s="270"/>
      <c r="G59" s="420" t="s">
        <v>1291</v>
      </c>
      <c r="H59" s="16" t="str">
        <f>+IF(I59=""," ",VLOOKUP(I59,Listas!$I$16:$J$17,2,FALSE))</f>
        <v>07</v>
      </c>
      <c r="I59" s="326" t="s">
        <v>472</v>
      </c>
      <c r="J59" s="343">
        <f>+IF(K59=""," ",VLOOKUP(K59,PUC!$B:$C,2,FALSE))</f>
        <v>5135600101</v>
      </c>
      <c r="K59" s="326" t="s">
        <v>1237</v>
      </c>
      <c r="L59" s="17" t="str">
        <f>+IF(M59=""," ",VLOOKUP(M59,Listas!$F$9:$G$17,2,FALSE))</f>
        <v>05</v>
      </c>
      <c r="M59" s="335" t="s">
        <v>453</v>
      </c>
      <c r="N59" s="426">
        <v>3500000</v>
      </c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10110103</v>
      </c>
      <c r="C60" s="406" t="s">
        <v>517</v>
      </c>
      <c r="D60" s="270"/>
      <c r="E60" s="271"/>
      <c r="F60" s="270"/>
      <c r="G60" s="422" t="s">
        <v>1292</v>
      </c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426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17" t="str">
        <f>+IFERROR(VLOOKUP(C61,Listas!$L$8:$M$100,2,FALSE),"")</f>
        <v>10110103</v>
      </c>
      <c r="C61" s="406" t="s">
        <v>517</v>
      </c>
      <c r="D61" s="268"/>
      <c r="E61" s="269"/>
      <c r="F61" s="268"/>
      <c r="G61" s="420" t="s">
        <v>1291</v>
      </c>
      <c r="H61" s="16" t="str">
        <f>+IF(I61=""," ",VLOOKUP(I61,Listas!$I$16:$J$17,2,FALSE))</f>
        <v>07</v>
      </c>
      <c r="I61" s="326" t="s">
        <v>472</v>
      </c>
      <c r="J61" s="343">
        <f>+IF(K61=""," ",VLOOKUP(K61,PUC!$B:$C,2,FALSE))</f>
        <v>5135600101</v>
      </c>
      <c r="K61" s="326" t="s">
        <v>1237</v>
      </c>
      <c r="L61" s="17" t="str">
        <f>+IF(M61=""," ",VLOOKUP(M61,Listas!$F$9:$G$17,2,FALSE))</f>
        <v>05</v>
      </c>
      <c r="M61" s="335" t="s">
        <v>453</v>
      </c>
      <c r="N61" s="426">
        <v>2400000</v>
      </c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17" t="str">
        <f>+IFERROR(VLOOKUP(C62,Listas!$L$8:$M$100,2,FALSE),"")</f>
        <v>10110103</v>
      </c>
      <c r="C62" s="406" t="s">
        <v>517</v>
      </c>
      <c r="D62" s="389"/>
      <c r="E62" s="390"/>
      <c r="F62" s="389"/>
      <c r="G62" s="422" t="s">
        <v>1293</v>
      </c>
      <c r="H62" s="16" t="str">
        <f>+IF(I62=""," ",VLOOKUP(I62,Listas!$I$16:$J$17,2,FALSE))</f>
        <v>07</v>
      </c>
      <c r="I62" s="326" t="s">
        <v>472</v>
      </c>
      <c r="J62" s="343" t="str">
        <f>+IF(K62=""," ",VLOOKUP(K62,PUC!$B:$C,2,FALSE))</f>
        <v xml:space="preserve"> </v>
      </c>
      <c r="K62" s="326"/>
      <c r="L62" s="17" t="str">
        <f>+IF(M62=""," ",VLOOKUP(M62,Listas!$F$9:$G$17,2,FALSE))</f>
        <v xml:space="preserve"> </v>
      </c>
      <c r="M62" s="335"/>
      <c r="N62" s="426"/>
      <c r="O62" s="395"/>
      <c r="P62" s="396"/>
      <c r="Q62" s="396"/>
      <c r="R62" s="396"/>
      <c r="S62" s="396"/>
      <c r="T62" s="396"/>
      <c r="U62" s="396"/>
      <c r="V62" s="396"/>
      <c r="W62" s="396"/>
      <c r="X62" s="396"/>
      <c r="Y62" s="396"/>
      <c r="Z62" s="397"/>
      <c r="AA62" s="42"/>
    </row>
    <row r="63" spans="1:27" s="43" customFormat="1" ht="29.25" customHeight="1">
      <c r="A63" s="8"/>
      <c r="B63" s="17" t="str">
        <f>+IFERROR(VLOOKUP(C63,Listas!$L$8:$M$100,2,FALSE),"")</f>
        <v>10110103</v>
      </c>
      <c r="C63" s="406" t="s">
        <v>517</v>
      </c>
      <c r="D63" s="270"/>
      <c r="E63" s="271"/>
      <c r="F63" s="270"/>
      <c r="G63" s="422" t="s">
        <v>1294</v>
      </c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426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10110103</v>
      </c>
      <c r="C64" s="406" t="s">
        <v>517</v>
      </c>
      <c r="D64" s="270"/>
      <c r="E64" s="271"/>
      <c r="F64" s="270"/>
      <c r="G64" s="422" t="s">
        <v>1295</v>
      </c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426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10110103</v>
      </c>
      <c r="C65" s="406" t="s">
        <v>517</v>
      </c>
      <c r="D65" s="270"/>
      <c r="E65" s="271"/>
      <c r="F65" s="270"/>
      <c r="G65" s="422" t="s">
        <v>1296</v>
      </c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426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17" t="str">
        <f>+IFERROR(VLOOKUP(C66,Listas!$L$8:$M$100,2,FALSE),"")</f>
        <v>10110103</v>
      </c>
      <c r="C66" s="406" t="s">
        <v>517</v>
      </c>
      <c r="D66" s="268"/>
      <c r="E66" s="269"/>
      <c r="F66" s="268"/>
      <c r="G66" s="420" t="s">
        <v>1297</v>
      </c>
      <c r="H66" s="16" t="str">
        <f>+IF(I66=""," ",VLOOKUP(I66,Listas!$I$16:$J$17,2,FALSE))</f>
        <v>07</v>
      </c>
      <c r="I66" s="326" t="s">
        <v>472</v>
      </c>
      <c r="J66" s="343">
        <f>+IF(K66=""," ",VLOOKUP(K66,PUC!$B:$C,2,FALSE))</f>
        <v>5120200101</v>
      </c>
      <c r="K66" s="326" t="s">
        <v>1084</v>
      </c>
      <c r="L66" s="17" t="str">
        <f>+IF(M66=""," ",VLOOKUP(M66,Listas!$F$9:$G$17,2,FALSE))</f>
        <v>05</v>
      </c>
      <c r="M66" s="335" t="s">
        <v>453</v>
      </c>
      <c r="N66" s="426">
        <v>4400000</v>
      </c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10110103</v>
      </c>
      <c r="C67" s="406" t="s">
        <v>517</v>
      </c>
      <c r="D67" s="410"/>
      <c r="E67" s="411"/>
      <c r="F67" s="410"/>
      <c r="G67" s="420" t="s">
        <v>1298</v>
      </c>
      <c r="H67" s="16" t="str">
        <f>+IF(I67=""," ",VLOOKUP(I67,Listas!$I$16:$J$17,2,FALSE))</f>
        <v>07</v>
      </c>
      <c r="I67" s="326" t="s">
        <v>472</v>
      </c>
      <c r="J67" s="343">
        <f>+IF(K67=""," ",VLOOKUP(K67,PUC!$B:$C,2,FALSE))</f>
        <v>5195600101</v>
      </c>
      <c r="K67" s="326" t="s">
        <v>1108</v>
      </c>
      <c r="L67" s="17" t="str">
        <f>+IF(M67=""," ",VLOOKUP(M67,Listas!$F$9:$G$17,2,FALSE))</f>
        <v>05</v>
      </c>
      <c r="M67" s="335" t="s">
        <v>453</v>
      </c>
      <c r="N67" s="426">
        <v>500000</v>
      </c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10110103</v>
      </c>
      <c r="C68" s="406" t="s">
        <v>517</v>
      </c>
      <c r="D68" s="270"/>
      <c r="E68" s="271"/>
      <c r="F68" s="270"/>
      <c r="G68" s="420" t="s">
        <v>1299</v>
      </c>
      <c r="H68" s="16" t="str">
        <f>+IF(I68=""," ",VLOOKUP(I68,Listas!$I$16:$J$17,2,FALSE))</f>
        <v>07</v>
      </c>
      <c r="I68" s="326" t="s">
        <v>472</v>
      </c>
      <c r="J68" s="343">
        <f>+IF(K68=""," ",VLOOKUP(K68,PUC!$B:$C,2,FALSE))</f>
        <v>5195300101</v>
      </c>
      <c r="K68" s="326" t="s">
        <v>1149</v>
      </c>
      <c r="L68" s="17" t="str">
        <f>+IF(M68=""," ",VLOOKUP(M68,Listas!$F$9:$G$17,2,FALSE))</f>
        <v>05</v>
      </c>
      <c r="M68" s="335" t="s">
        <v>453</v>
      </c>
      <c r="N68" s="426">
        <v>2200000</v>
      </c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38.25">
      <c r="A69" s="8"/>
      <c r="B69" s="17" t="str">
        <f>+IFERROR(VLOOKUP(C69,Listas!$L$8:$M$100,2,FALSE),"")</f>
        <v>10110103</v>
      </c>
      <c r="C69" s="406" t="s">
        <v>517</v>
      </c>
      <c r="D69" s="270"/>
      <c r="E69" s="271"/>
      <c r="F69" s="270"/>
      <c r="G69" s="422" t="s">
        <v>1300</v>
      </c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426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10110103</v>
      </c>
      <c r="C70" s="406" t="s">
        <v>517</v>
      </c>
      <c r="D70" s="270"/>
      <c r="E70" s="271"/>
      <c r="F70" s="270"/>
      <c r="G70" s="422" t="s">
        <v>1301</v>
      </c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426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17" t="str">
        <f>+IFERROR(VLOOKUP(C71,Listas!$L$8:$M$100,2,FALSE),"")</f>
        <v>10110103</v>
      </c>
      <c r="C71" s="406" t="s">
        <v>517</v>
      </c>
      <c r="D71" s="270"/>
      <c r="E71" s="271"/>
      <c r="F71" s="270"/>
      <c r="G71" s="422" t="s">
        <v>1302</v>
      </c>
      <c r="H71" s="16" t="str">
        <f>+IF(I71=""," ",VLOOKUP(I71,Listas!$I$16:$J$17,2,FALSE))</f>
        <v>07</v>
      </c>
      <c r="I71" s="326" t="s">
        <v>472</v>
      </c>
      <c r="J71" s="343" t="str">
        <f>+IF(K71=""," ",VLOOKUP(K71,PUC!$B:$C,2,FALSE))</f>
        <v xml:space="preserve"> </v>
      </c>
      <c r="K71" s="326"/>
      <c r="L71" s="17" t="str">
        <f>+IF(M71=""," ",VLOOKUP(M71,Listas!$F$9:$G$17,2,FALSE))</f>
        <v xml:space="preserve"> </v>
      </c>
      <c r="M71" s="335"/>
      <c r="N71" s="426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17" t="str">
        <f>+IFERROR(VLOOKUP(C72,Listas!$L$8:$M$100,2,FALSE),"")</f>
        <v>10110103</v>
      </c>
      <c r="C72" s="406" t="s">
        <v>517</v>
      </c>
      <c r="D72" s="389"/>
      <c r="E72" s="390"/>
      <c r="F72" s="389"/>
      <c r="G72" s="422" t="s">
        <v>1303</v>
      </c>
      <c r="H72" s="16" t="str">
        <f>+IF(I72=""," ",VLOOKUP(I72,Listas!$I$16:$J$17,2,FALSE))</f>
        <v>07</v>
      </c>
      <c r="I72" s="326" t="s">
        <v>472</v>
      </c>
      <c r="J72" s="343" t="str">
        <f>+IF(K72=""," ",VLOOKUP(K72,PUC!$B:$C,2,FALSE))</f>
        <v xml:space="preserve"> </v>
      </c>
      <c r="K72" s="326"/>
      <c r="L72" s="17" t="str">
        <f>+IF(M72=""," ",VLOOKUP(M72,Listas!$F$9:$G$17,2,FALSE))</f>
        <v xml:space="preserve"> </v>
      </c>
      <c r="M72" s="335"/>
      <c r="N72" s="426"/>
      <c r="O72" s="395"/>
      <c r="P72" s="396"/>
      <c r="Q72" s="396"/>
      <c r="R72" s="396"/>
      <c r="S72" s="396"/>
      <c r="T72" s="396"/>
      <c r="U72" s="396"/>
      <c r="V72" s="396"/>
      <c r="W72" s="396"/>
      <c r="X72" s="396"/>
      <c r="Y72" s="396"/>
      <c r="Z72" s="397"/>
      <c r="AA72" s="42"/>
    </row>
    <row r="73" spans="1:27" s="43" customFormat="1" ht="29.25" customHeight="1">
      <c r="A73" s="8"/>
      <c r="B73" s="17" t="str">
        <f>+IFERROR(VLOOKUP(C73,Listas!$L$8:$M$100,2,FALSE),"")</f>
        <v>10110103</v>
      </c>
      <c r="C73" s="406" t="s">
        <v>517</v>
      </c>
      <c r="D73" s="270"/>
      <c r="E73" s="271"/>
      <c r="F73" s="270"/>
      <c r="G73" s="422" t="s">
        <v>1304</v>
      </c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426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10110103</v>
      </c>
      <c r="C74" s="406" t="s">
        <v>517</v>
      </c>
      <c r="D74" s="270"/>
      <c r="E74" s="271"/>
      <c r="F74" s="270"/>
      <c r="G74" s="422" t="s">
        <v>1305</v>
      </c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426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5.5">
      <c r="A75" s="8"/>
      <c r="B75" s="17" t="str">
        <f>+IFERROR(VLOOKUP(C75,Listas!$L$8:$M$100,2,FALSE),"")</f>
        <v>10110103</v>
      </c>
      <c r="C75" s="406" t="s">
        <v>517</v>
      </c>
      <c r="D75" s="270"/>
      <c r="E75" s="271"/>
      <c r="F75" s="270"/>
      <c r="G75" s="422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426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5.5">
      <c r="A76" s="8"/>
      <c r="B76" s="17" t="str">
        <f>+IFERROR(VLOOKUP(C76,Listas!$L$8:$M$100,2,FALSE),"")</f>
        <v>10110103</v>
      </c>
      <c r="C76" s="406" t="s">
        <v>517</v>
      </c>
      <c r="D76" s="270"/>
      <c r="E76" s="271"/>
      <c r="F76" s="270"/>
      <c r="G76" s="420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426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10110103</v>
      </c>
      <c r="C77" s="406" t="s">
        <v>517</v>
      </c>
      <c r="D77" s="270"/>
      <c r="E77" s="271"/>
      <c r="F77" s="270"/>
      <c r="G77" s="420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426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38.25">
      <c r="A78" s="8"/>
      <c r="B78" s="17" t="str">
        <f>+IFERROR(VLOOKUP(C78,Listas!$L$8:$M$100,2,FALSE),"")</f>
        <v>10110103</v>
      </c>
      <c r="C78" s="406" t="s">
        <v>517</v>
      </c>
      <c r="D78" s="270"/>
      <c r="E78" s="271"/>
      <c r="F78" s="270"/>
      <c r="G78" s="422" t="s">
        <v>1309</v>
      </c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426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10110103</v>
      </c>
      <c r="C79" s="406" t="s">
        <v>517</v>
      </c>
      <c r="D79" s="270"/>
      <c r="E79" s="271"/>
      <c r="F79" s="270"/>
      <c r="G79" s="420" t="s">
        <v>1298</v>
      </c>
      <c r="H79" s="16" t="str">
        <f>+IF(I79=""," ",VLOOKUP(I79,Listas!$I$16:$J$17,2,FALSE))</f>
        <v>07</v>
      </c>
      <c r="I79" s="326" t="s">
        <v>472</v>
      </c>
      <c r="J79" s="343">
        <f>+IF(K79=""," ",VLOOKUP(K79,PUC!$B:$C,2,FALSE))</f>
        <v>5195600101</v>
      </c>
      <c r="K79" s="326" t="s">
        <v>1108</v>
      </c>
      <c r="L79" s="17" t="str">
        <f>+IF(M79=""," ",VLOOKUP(M79,Listas!$F$9:$G$17,2,FALSE))</f>
        <v>05</v>
      </c>
      <c r="M79" s="335" t="s">
        <v>453</v>
      </c>
      <c r="N79" s="426">
        <v>400000</v>
      </c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10110103</v>
      </c>
      <c r="C80" s="406" t="s">
        <v>517</v>
      </c>
      <c r="D80" s="270"/>
      <c r="E80" s="271"/>
      <c r="F80" s="270"/>
      <c r="G80" s="420" t="s">
        <v>1310</v>
      </c>
      <c r="H80" s="16" t="str">
        <f>+IF(I80=""," ",VLOOKUP(I80,Listas!$I$16:$J$17,2,FALSE))</f>
        <v>07</v>
      </c>
      <c r="I80" s="326" t="s">
        <v>472</v>
      </c>
      <c r="J80" s="343">
        <f>+IF(K80=""," ",VLOOKUP(K80,PUC!$B:$C,2,FALSE))</f>
        <v>5195959522</v>
      </c>
      <c r="K80" s="326" t="s">
        <v>1139</v>
      </c>
      <c r="L80" s="17" t="str">
        <f>+IF(M80=""," ",VLOOKUP(M80,Listas!$F$9:$G$17,2,FALSE))</f>
        <v>05</v>
      </c>
      <c r="M80" s="335" t="s">
        <v>453</v>
      </c>
      <c r="N80" s="426">
        <v>400000</v>
      </c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10110103</v>
      </c>
      <c r="C81" s="406" t="s">
        <v>517</v>
      </c>
      <c r="D81" s="270"/>
      <c r="E81" s="271"/>
      <c r="F81" s="270"/>
      <c r="G81" s="420" t="s">
        <v>1275</v>
      </c>
      <c r="H81" s="16" t="str">
        <f>+IF(I81=""," ",VLOOKUP(I81,Listas!$I$16:$J$17,2,FALSE))</f>
        <v>07</v>
      </c>
      <c r="I81" s="326" t="s">
        <v>472</v>
      </c>
      <c r="J81" s="343">
        <f>+IF(K81=""," ",VLOOKUP(K81,PUC!$B:$C,2,FALSE))</f>
        <v>5195300101</v>
      </c>
      <c r="K81" s="326" t="s">
        <v>1149</v>
      </c>
      <c r="L81" s="17" t="str">
        <f>+IF(M81=""," ",VLOOKUP(M81,Listas!$F$9:$G$17,2,FALSE))</f>
        <v>05</v>
      </c>
      <c r="M81" s="335" t="s">
        <v>453</v>
      </c>
      <c r="N81" s="426">
        <v>200000</v>
      </c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10110103</v>
      </c>
      <c r="C82" s="406" t="s">
        <v>517</v>
      </c>
      <c r="D82" s="270"/>
      <c r="E82" s="271"/>
      <c r="F82" s="270"/>
      <c r="G82" s="422" t="s">
        <v>1311</v>
      </c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426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10110103</v>
      </c>
      <c r="C83" s="406" t="s">
        <v>517</v>
      </c>
      <c r="D83" s="270"/>
      <c r="E83" s="271"/>
      <c r="F83" s="270"/>
      <c r="G83" s="420" t="s">
        <v>1298</v>
      </c>
      <c r="H83" s="16" t="str">
        <f>+IF(I83=""," ",VLOOKUP(I83,Listas!$I$16:$J$17,2,FALSE))</f>
        <v>07</v>
      </c>
      <c r="I83" s="326" t="s">
        <v>472</v>
      </c>
      <c r="J83" s="343">
        <f>+IF(K83=""," ",VLOOKUP(K83,PUC!$B:$C,2,FALSE))</f>
        <v>5195600101</v>
      </c>
      <c r="K83" s="326" t="s">
        <v>1108</v>
      </c>
      <c r="L83" s="17" t="str">
        <f>+IF(M83=""," ",VLOOKUP(M83,Listas!$F$9:$G$17,2,FALSE))</f>
        <v>05</v>
      </c>
      <c r="M83" s="335" t="s">
        <v>453</v>
      </c>
      <c r="N83" s="426">
        <v>1200000</v>
      </c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 thickBot="1">
      <c r="A84" s="8"/>
      <c r="B84" s="17" t="str">
        <f>+IFERROR(VLOOKUP(C84,Listas!$L$8:$M$100,2,FALSE),"")</f>
        <v>10110103</v>
      </c>
      <c r="C84" s="406" t="s">
        <v>517</v>
      </c>
      <c r="D84" s="270"/>
      <c r="E84" s="271"/>
      <c r="F84" s="270"/>
      <c r="G84" s="420" t="s">
        <v>1275</v>
      </c>
      <c r="H84" s="16" t="str">
        <f>+IF(I84=""," ",VLOOKUP(I84,Listas!$I$16:$J$17,2,FALSE))</f>
        <v>07</v>
      </c>
      <c r="I84" s="326" t="s">
        <v>472</v>
      </c>
      <c r="J84" s="343">
        <f>+IF(K84=""," ",VLOOKUP(K84,PUC!$B:$C,2,FALSE))</f>
        <v>5195300101</v>
      </c>
      <c r="K84" s="326" t="s">
        <v>1149</v>
      </c>
      <c r="L84" s="17" t="str">
        <f>+IF(M84=""," ",VLOOKUP(M84,Listas!$F$9:$G$17,2,FALSE))</f>
        <v>05</v>
      </c>
      <c r="M84" s="335" t="s">
        <v>453</v>
      </c>
      <c r="N84" s="426">
        <v>500000</v>
      </c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hidden="1" customHeight="1">
      <c r="A85" s="8"/>
      <c r="B85" s="17" t="str">
        <f>+IFERROR(VLOOKUP(C85,Listas!$L$8:$M$100,2,FALSE),"")</f>
        <v>10110103</v>
      </c>
      <c r="C85" s="406" t="s">
        <v>517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426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hidden="1" customHeight="1">
      <c r="A86" s="8"/>
      <c r="B86" s="17" t="str">
        <f>+IFERROR(VLOOKUP(C86,Listas!$L$8:$M$100,2,FALSE),"")</f>
        <v>10110103</v>
      </c>
      <c r="C86" s="406" t="s">
        <v>517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426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hidden="1" customHeight="1" thickBot="1">
      <c r="A87" s="8"/>
      <c r="B87" s="17" t="str">
        <f>+IFERROR(VLOOKUP(C87,Listas!$L$8:$M$100,2,FALSE),"")</f>
        <v>10110103</v>
      </c>
      <c r="C87" s="406" t="s">
        <v>517</v>
      </c>
      <c r="D87" s="268"/>
      <c r="E87" s="269"/>
      <c r="F87" s="268"/>
      <c r="G87" s="269"/>
      <c r="H87" s="400" t="str">
        <f>+IF(I87=""," ",VLOOKUP(I87,Listas!$I$16:$J$17,2,FALSE))</f>
        <v>07</v>
      </c>
      <c r="I87" s="399" t="s">
        <v>472</v>
      </c>
      <c r="J87" s="401" t="str">
        <f>+IF(K87=""," ",VLOOKUP(K87,PUC!$B:$C,2,FALSE))</f>
        <v xml:space="preserve"> </v>
      </c>
      <c r="K87" s="399"/>
      <c r="L87" s="398" t="str">
        <f>+IF(M87=""," ",VLOOKUP(M87,Listas!$F$9:$G$17,2,FALSE))</f>
        <v xml:space="preserve"> </v>
      </c>
      <c r="M87" s="402"/>
      <c r="N87" s="403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hidden="1" customHeight="1">
      <c r="A88" s="8"/>
      <c r="B88" s="387" t="str">
        <f>+IFERROR(VLOOKUP(C88,Listas!$L$8:$M$100,2,FALSE),"")</f>
        <v>10120102</v>
      </c>
      <c r="C88" s="407" t="s">
        <v>520</v>
      </c>
      <c r="D88" s="389"/>
      <c r="E88" s="390"/>
      <c r="F88" s="389"/>
      <c r="G88" s="390"/>
      <c r="H88" s="391" t="str">
        <f>+IF(I88=""," ",VLOOKUP(I88,Listas!$I$16:$J$17,2,FALSE))</f>
        <v>07</v>
      </c>
      <c r="I88" s="388" t="s">
        <v>472</v>
      </c>
      <c r="J88" s="392" t="str">
        <f>+IF(K88=""," ",VLOOKUP(K88,PUC!$B:$C,2,FALSE))</f>
        <v xml:space="preserve"> </v>
      </c>
      <c r="K88" s="388"/>
      <c r="L88" s="387" t="str">
        <f>+IF(M88=""," ",VLOOKUP(M88,Listas!$F$9:$G$17,2,FALSE))</f>
        <v xml:space="preserve"> </v>
      </c>
      <c r="M88" s="393"/>
      <c r="N88" s="394"/>
      <c r="O88" s="395"/>
      <c r="P88" s="396"/>
      <c r="Q88" s="396"/>
      <c r="R88" s="396"/>
      <c r="S88" s="396"/>
      <c r="T88" s="396"/>
      <c r="U88" s="396"/>
      <c r="V88" s="396"/>
      <c r="W88" s="396"/>
      <c r="X88" s="396"/>
      <c r="Y88" s="396"/>
      <c r="Z88" s="397"/>
      <c r="AA88" s="42"/>
    </row>
    <row r="89" spans="1:27" s="43" customFormat="1" ht="29.25" hidden="1" customHeight="1">
      <c r="A89" s="8"/>
      <c r="B89" s="17" t="str">
        <f>+IFERROR(VLOOKUP(C89,Listas!$L$8:$M$100,2,FALSE),"")</f>
        <v>10120102</v>
      </c>
      <c r="C89" s="408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hidden="1" customHeight="1">
      <c r="A90" s="8"/>
      <c r="B90" s="17" t="str">
        <f>+IFERROR(VLOOKUP(C90,Listas!$L$8:$M$100,2,FALSE),"")</f>
        <v>10120102</v>
      </c>
      <c r="C90" s="408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hidden="1" customHeight="1">
      <c r="A91" s="8"/>
      <c r="B91" s="17" t="str">
        <f>+IFERROR(VLOOKUP(C91,Listas!$L$8:$M$100,2,FALSE),"")</f>
        <v>10120102</v>
      </c>
      <c r="C91" s="408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hidden="1" customHeight="1" thickBot="1">
      <c r="A92" s="8"/>
      <c r="B92" s="398" t="str">
        <f>+IFERROR(VLOOKUP(C92,Listas!$L$8:$M$100,2,FALSE),"")</f>
        <v>10120102</v>
      </c>
      <c r="C92" s="409" t="s">
        <v>520</v>
      </c>
      <c r="D92" s="268"/>
      <c r="E92" s="269"/>
      <c r="F92" s="268"/>
      <c r="G92" s="269"/>
      <c r="H92" s="400" t="str">
        <f>+IF(I92=""," ",VLOOKUP(I92,Listas!$I$16:$J$17,2,FALSE))</f>
        <v>07</v>
      </c>
      <c r="I92" s="399" t="s">
        <v>472</v>
      </c>
      <c r="J92" s="401" t="str">
        <f>+IF(K92=""," ",VLOOKUP(K92,PUC!$B:$C,2,FALSE))</f>
        <v xml:space="preserve"> </v>
      </c>
      <c r="K92" s="399"/>
      <c r="L92" s="398" t="str">
        <f>+IF(M92=""," ",VLOOKUP(M92,Listas!$F$9:$G$17,2,FALSE))</f>
        <v xml:space="preserve"> </v>
      </c>
      <c r="M92" s="402"/>
      <c r="N92" s="403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hidden="1" customHeight="1">
      <c r="A93" s="8"/>
      <c r="B93" s="387" t="str">
        <f>+IFERROR(VLOOKUP(C93,Listas!$L$8:$M$100,2,FALSE),"")</f>
        <v>10130101</v>
      </c>
      <c r="C93" s="388" t="s">
        <v>521</v>
      </c>
      <c r="D93" s="389"/>
      <c r="E93" s="390"/>
      <c r="F93" s="389"/>
      <c r="G93" s="390"/>
      <c r="H93" s="391" t="str">
        <f>+IF(I93=""," ",VLOOKUP(I93,Listas!$I$16:$J$17,2,FALSE))</f>
        <v>07</v>
      </c>
      <c r="I93" s="388" t="s">
        <v>472</v>
      </c>
      <c r="J93" s="392" t="str">
        <f>+IF(K93=""," ",VLOOKUP(K93,PUC!$B:$C,2,FALSE))</f>
        <v xml:space="preserve"> </v>
      </c>
      <c r="K93" s="388"/>
      <c r="L93" s="387" t="str">
        <f>+IF(M93=""," ",VLOOKUP(M93,Listas!$F$9:$G$17,2,FALSE))</f>
        <v xml:space="preserve"> </v>
      </c>
      <c r="M93" s="393"/>
      <c r="N93" s="394"/>
      <c r="O93" s="395"/>
      <c r="P93" s="396"/>
      <c r="Q93" s="396"/>
      <c r="R93" s="396"/>
      <c r="S93" s="396"/>
      <c r="T93" s="396"/>
      <c r="U93" s="396"/>
      <c r="V93" s="396"/>
      <c r="W93" s="396"/>
      <c r="X93" s="396"/>
      <c r="Y93" s="396"/>
      <c r="Z93" s="397"/>
      <c r="AA93" s="42"/>
    </row>
    <row r="94" spans="1:27" s="43" customFormat="1" ht="29.25" hidden="1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hidden="1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hidden="1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hidden="1" customHeight="1" thickBot="1">
      <c r="A97" s="8"/>
      <c r="B97" s="398" t="str">
        <f>+IFERROR(VLOOKUP(C97,Listas!$L$8:$M$100,2,FALSE),"")</f>
        <v>10130101</v>
      </c>
      <c r="C97" s="399" t="s">
        <v>521</v>
      </c>
      <c r="D97" s="268"/>
      <c r="E97" s="269"/>
      <c r="F97" s="268"/>
      <c r="G97" s="269"/>
      <c r="H97" s="400" t="str">
        <f>+IF(I97=""," ",VLOOKUP(I97,Listas!$I$16:$J$17,2,FALSE))</f>
        <v>07</v>
      </c>
      <c r="I97" s="399" t="s">
        <v>472</v>
      </c>
      <c r="J97" s="401" t="str">
        <f>+IF(K97=""," ",VLOOKUP(K97,PUC!$B:$C,2,FALSE))</f>
        <v xml:space="preserve"> </v>
      </c>
      <c r="K97" s="399"/>
      <c r="L97" s="398" t="str">
        <f>+IF(M97=""," ",VLOOKUP(M97,Listas!$F$9:$G$17,2,FALSE))</f>
        <v xml:space="preserve"> </v>
      </c>
      <c r="M97" s="402"/>
      <c r="N97" s="403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76.5">
      <c r="A98" s="8"/>
      <c r="B98" s="387" t="str">
        <f>+IFERROR(VLOOKUP(C98,Listas!$L$8:$M$100,2,FALSE),"")</f>
        <v>10130102</v>
      </c>
      <c r="C98" s="388" t="s">
        <v>522</v>
      </c>
      <c r="D98" s="389"/>
      <c r="E98" s="390"/>
      <c r="F98" s="389"/>
      <c r="G98" s="422" t="s">
        <v>1312</v>
      </c>
      <c r="H98" s="391" t="str">
        <f>+IF(I98=""," ",VLOOKUP(I98,Listas!$I$16:$J$17,2,FALSE))</f>
        <v>07</v>
      </c>
      <c r="I98" s="388" t="s">
        <v>472</v>
      </c>
      <c r="J98" s="392">
        <f>+IF(K98=""," ",VLOOKUP(K98,PUC!$B:$C,2,FALSE))</f>
        <v>5110350101</v>
      </c>
      <c r="K98" s="388" t="s">
        <v>1162</v>
      </c>
      <c r="L98" s="387" t="str">
        <f>+IF(M98=""," ",VLOOKUP(M98,Listas!$F$9:$G$17,2,FALSE))</f>
        <v>05</v>
      </c>
      <c r="M98" s="393" t="s">
        <v>453</v>
      </c>
      <c r="N98" s="427">
        <v>56000000</v>
      </c>
      <c r="O98" s="395"/>
      <c r="P98" s="396"/>
      <c r="Q98" s="396"/>
      <c r="R98" s="396"/>
      <c r="S98" s="396"/>
      <c r="T98" s="396"/>
      <c r="U98" s="396"/>
      <c r="V98" s="396"/>
      <c r="W98" s="396"/>
      <c r="X98" s="396"/>
      <c r="Y98" s="396"/>
      <c r="Z98" s="397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386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398" t="str">
        <f>+IFERROR(VLOOKUP(C102,Listas!$L$8:$M$100,2,FALSE),"")</f>
        <v>10130102</v>
      </c>
      <c r="C102" s="399" t="s">
        <v>522</v>
      </c>
      <c r="D102" s="268"/>
      <c r="E102" s="269"/>
      <c r="F102" s="268"/>
      <c r="G102" s="418" t="s">
        <v>1264</v>
      </c>
      <c r="H102" s="400" t="str">
        <f>+IF(I102=""," ",VLOOKUP(I102,Listas!$I$16:$J$17,2,FALSE))</f>
        <v>07</v>
      </c>
      <c r="I102" s="399" t="s">
        <v>472</v>
      </c>
      <c r="J102" s="401">
        <f>+IF(K102=""," ",VLOOKUP(K102,PUC!$B:$C,2,FALSE))</f>
        <v>5195959529</v>
      </c>
      <c r="K102" s="399" t="s">
        <v>1180</v>
      </c>
      <c r="L102" s="398" t="str">
        <f>+IF(M102=""," ",VLOOKUP(M102,Listas!$F$9:$G$17,2,FALSE))</f>
        <v>05</v>
      </c>
      <c r="M102" s="402" t="s">
        <v>453</v>
      </c>
      <c r="N102" s="403">
        <v>574000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38.25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422" t="s">
        <v>1306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5155050101</v>
      </c>
      <c r="K103" s="326" t="s">
        <v>1151</v>
      </c>
      <c r="L103" s="17" t="str">
        <f>+IF(M103=""," ",VLOOKUP(M103,Listas!$F$9:$G$17,2,FALSE))</f>
        <v>05</v>
      </c>
      <c r="M103" s="335" t="s">
        <v>453</v>
      </c>
      <c r="N103" s="328">
        <f>+MROUND(470000*2*2*1.05,1000)</f>
        <v>1974000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422" t="s">
        <v>1307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5155150101</v>
      </c>
      <c r="K104" s="326" t="s">
        <v>1153</v>
      </c>
      <c r="L104" s="17" t="str">
        <f>+IF(M104=""," ",VLOOKUP(M104,Listas!$F$9:$G$17,2,FALSE))</f>
        <v>05</v>
      </c>
      <c r="M104" s="335" t="s">
        <v>453</v>
      </c>
      <c r="N104" s="328">
        <f>2*500000</f>
        <v>1000000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422" t="s">
        <v>1308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5155200101</v>
      </c>
      <c r="K105" s="326" t="s">
        <v>1155</v>
      </c>
      <c r="L105" s="17" t="str">
        <f>+IF(M105=""," ",VLOOKUP(M105,Listas!$F$9:$G$17,2,FALSE))</f>
        <v>05</v>
      </c>
      <c r="M105" s="335" t="s">
        <v>453</v>
      </c>
      <c r="N105" s="328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422" t="s">
        <v>1313</v>
      </c>
      <c r="H106" s="16" t="str">
        <f>+IF(I106=""," ",VLOOKUP(I106,Listas!$I$16:$J$17,2,FALSE))</f>
        <v>07</v>
      </c>
      <c r="I106" s="326" t="s">
        <v>472</v>
      </c>
      <c r="J106" s="343">
        <f>+IF(K106=""," ",VLOOKUP(K106,PUC!$B:$C,2,FALSE))</f>
        <v>5195959503</v>
      </c>
      <c r="K106" s="326" t="s">
        <v>1105</v>
      </c>
      <c r="L106" s="17" t="str">
        <f>+IF(M106=""," ",VLOOKUP(M106,Listas!$F$9:$G$17,2,FALSE))</f>
        <v>05</v>
      </c>
      <c r="M106" s="335" t="s">
        <v>453</v>
      </c>
      <c r="N106" s="328">
        <v>2900000</v>
      </c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422" t="s">
        <v>1314</v>
      </c>
      <c r="H107" s="16" t="str">
        <f>+IF(I107=""," ",VLOOKUP(I107,Listas!$I$16:$J$17,2,FALSE))</f>
        <v>07</v>
      </c>
      <c r="I107" s="326" t="s">
        <v>472</v>
      </c>
      <c r="J107" s="343">
        <f>+IF(K107=""," ",VLOOKUP(K107,PUC!$B:$C,2,FALSE))</f>
        <v>5195959505</v>
      </c>
      <c r="K107" s="326" t="s">
        <v>1112</v>
      </c>
      <c r="L107" s="17" t="str">
        <f>+IF(M107=""," ",VLOOKUP(M107,Listas!$F$9:$G$17,2,FALSE))</f>
        <v>05</v>
      </c>
      <c r="M107" s="335" t="s">
        <v>453</v>
      </c>
      <c r="N107" s="328">
        <v>22000000</v>
      </c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63.75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422" t="s">
        <v>1315</v>
      </c>
      <c r="H108" s="16" t="str">
        <f>+IF(I108=""," ",VLOOKUP(I108,Listas!$I$16:$J$17,2,FALSE))</f>
        <v>07</v>
      </c>
      <c r="I108" s="326" t="s">
        <v>472</v>
      </c>
      <c r="J108" s="343">
        <f>+IF(K108=""," ",VLOOKUP(K108,PUC!$B:$C,2,FALSE))</f>
        <v>5195300101</v>
      </c>
      <c r="K108" s="326" t="s">
        <v>1149</v>
      </c>
      <c r="L108" s="17" t="str">
        <f>+IF(M108=""," ",VLOOKUP(M108,Listas!$F$9:$G$17,2,FALSE))</f>
        <v>05</v>
      </c>
      <c r="M108" s="335" t="s">
        <v>453</v>
      </c>
      <c r="N108" s="328">
        <v>5000000</v>
      </c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38.25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422" t="s">
        <v>1316</v>
      </c>
      <c r="H109" s="16" t="str">
        <f>+IF(I109=""," ",VLOOKUP(I109,Listas!$I$16:$J$17,2,FALSE))</f>
        <v>07</v>
      </c>
      <c r="I109" s="326" t="s">
        <v>472</v>
      </c>
      <c r="J109" s="343">
        <f>+IF(K109=""," ",VLOOKUP(K109,PUC!$B:$C,2,FALSE))</f>
        <v>5195300101</v>
      </c>
      <c r="K109" s="326" t="s">
        <v>1149</v>
      </c>
      <c r="L109" s="17" t="str">
        <f>+IF(M109=""," ",VLOOKUP(M109,Listas!$F$9:$G$17,2,FALSE))</f>
        <v>05</v>
      </c>
      <c r="M109" s="335" t="s">
        <v>453</v>
      </c>
      <c r="N109" s="328">
        <v>4800000</v>
      </c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422" t="s">
        <v>1317</v>
      </c>
      <c r="H110" s="16" t="str">
        <f>+IF(I110=""," ",VLOOKUP(I110,Listas!$I$16:$J$17,2,FALSE))</f>
        <v>07</v>
      </c>
      <c r="I110" s="326" t="s">
        <v>472</v>
      </c>
      <c r="J110" s="343">
        <f>+IF(K110=""," ",VLOOKUP(K110,PUC!$B:$C,2,FALSE))</f>
        <v>5195959512</v>
      </c>
      <c r="K110" s="326" t="s">
        <v>1125</v>
      </c>
      <c r="L110" s="17" t="str">
        <f>+IF(M110=""," ",VLOOKUP(M110,Listas!$F$9:$G$17,2,FALSE))</f>
        <v>05</v>
      </c>
      <c r="M110" s="335" t="s">
        <v>453</v>
      </c>
      <c r="N110" s="328">
        <v>3500000</v>
      </c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428" t="s">
        <v>1318</v>
      </c>
      <c r="H111" s="429" t="str">
        <f>+IF(I111=""," ",VLOOKUP(I111,Listas!$I$16:$J$17,2,FALSE))</f>
        <v>07</v>
      </c>
      <c r="I111" s="430" t="s">
        <v>472</v>
      </c>
      <c r="J111" s="431">
        <f>+IF(K111=""," ",VLOOKUP(K111,PUC!$B:$C,2,FALSE))</f>
        <v>5135050101</v>
      </c>
      <c r="K111" s="430" t="s">
        <v>1225</v>
      </c>
      <c r="L111" s="432" t="str">
        <f>+IF(M111=""," ",VLOOKUP(M111,Listas!$F$9:$G$17,2,FALSE))</f>
        <v>05</v>
      </c>
      <c r="M111" s="433" t="s">
        <v>453</v>
      </c>
      <c r="N111" s="434">
        <v>13500000</v>
      </c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422" t="s">
        <v>1319</v>
      </c>
      <c r="H112" s="16" t="str">
        <f>+IF(I112=""," ",VLOOKUP(I112,Listas!$I$16:$J$17,2,FALSE))</f>
        <v>07</v>
      </c>
      <c r="I112" s="326" t="s">
        <v>472</v>
      </c>
      <c r="J112" s="343">
        <f>+IF(K112=""," ",VLOOKUP(K112,PUC!$B:$C,2,FALSE))</f>
        <v>5195959526</v>
      </c>
      <c r="K112" s="326" t="s">
        <v>1118</v>
      </c>
      <c r="L112" s="17" t="str">
        <f>+IF(M112=""," ",VLOOKUP(M112,Listas!$F$9:$G$17,2,FALSE))</f>
        <v>05</v>
      </c>
      <c r="M112" s="335" t="s">
        <v>453</v>
      </c>
      <c r="N112" s="328">
        <v>1000000</v>
      </c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422" t="s">
        <v>1320</v>
      </c>
      <c r="H113" s="16" t="str">
        <f>+IF(I113=""," ",VLOOKUP(I113,Listas!$I$16:$J$17,2,FALSE))</f>
        <v>07</v>
      </c>
      <c r="I113" s="326" t="s">
        <v>472</v>
      </c>
      <c r="J113" s="343">
        <f>+IF(K113=""," ",VLOOKUP(K113,PUC!$B:$C,2,FALSE))</f>
        <v>5195959526</v>
      </c>
      <c r="K113" s="326" t="s">
        <v>1118</v>
      </c>
      <c r="L113" s="17" t="str">
        <f>+IF(M113=""," ",VLOOKUP(M113,Listas!$F$9:$G$17,2,FALSE))</f>
        <v>05</v>
      </c>
      <c r="M113" s="335" t="s">
        <v>453</v>
      </c>
      <c r="N113" s="328">
        <v>1000000</v>
      </c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422" t="s">
        <v>1321</v>
      </c>
      <c r="H114" s="16" t="str">
        <f>+IF(I114=""," ",VLOOKUP(I114,Listas!$I$16:$J$17,2,FALSE))</f>
        <v>07</v>
      </c>
      <c r="I114" s="326" t="s">
        <v>472</v>
      </c>
      <c r="J114" s="343">
        <f>+IF(K114=""," ",VLOOKUP(K114,PUC!$B:$C,2,FALSE))</f>
        <v>5195959526</v>
      </c>
      <c r="K114" s="326" t="s">
        <v>1118</v>
      </c>
      <c r="L114" s="17" t="str">
        <f>+IF(M114=""," ",VLOOKUP(M114,Listas!$F$9:$G$17,2,FALSE))</f>
        <v>05</v>
      </c>
      <c r="M114" s="335" t="s">
        <v>453</v>
      </c>
      <c r="N114" s="328">
        <v>1000000</v>
      </c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422" t="s">
        <v>1322</v>
      </c>
      <c r="H115" s="16" t="str">
        <f>+IF(I115=""," ",VLOOKUP(I115,Listas!$I$16:$J$17,2,FALSE))</f>
        <v>07</v>
      </c>
      <c r="I115" s="326" t="s">
        <v>472</v>
      </c>
      <c r="J115" s="343">
        <f>+IF(K115=""," ",VLOOKUP(K115,PUC!$B:$C,2,FALSE))</f>
        <v>5195959526</v>
      </c>
      <c r="K115" s="326" t="s">
        <v>1118</v>
      </c>
      <c r="L115" s="17" t="str">
        <f>+IF(M115=""," ",VLOOKUP(M115,Listas!$F$9:$G$17,2,FALSE))</f>
        <v>05</v>
      </c>
      <c r="M115" s="335" t="s">
        <v>453</v>
      </c>
      <c r="N115" s="328">
        <v>1000000</v>
      </c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422" t="s">
        <v>1323</v>
      </c>
      <c r="H116" s="16" t="str">
        <f>+IF(I116=""," ",VLOOKUP(I116,Listas!$I$16:$J$17,2,FALSE))</f>
        <v>07</v>
      </c>
      <c r="I116" s="326" t="s">
        <v>472</v>
      </c>
      <c r="J116" s="343">
        <f>+IF(K116=""," ",VLOOKUP(K116,PUC!$B:$C,2,FALSE))</f>
        <v>5195959526</v>
      </c>
      <c r="K116" s="326" t="s">
        <v>1118</v>
      </c>
      <c r="L116" s="17" t="str">
        <f>+IF(M116=""," ",VLOOKUP(M116,Listas!$F$9:$G$17,2,FALSE))</f>
        <v>05</v>
      </c>
      <c r="M116" s="335" t="s">
        <v>453</v>
      </c>
      <c r="N116" s="328">
        <v>1000000</v>
      </c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422" t="s">
        <v>1324</v>
      </c>
      <c r="H117" s="16" t="str">
        <f>+IF(I117=""," ",VLOOKUP(I117,Listas!$I$16:$J$17,2,FALSE))</f>
        <v>07</v>
      </c>
      <c r="I117" s="326" t="s">
        <v>472</v>
      </c>
      <c r="J117" s="343">
        <f>+IF(K117=""," ",VLOOKUP(K117,PUC!$B:$C,2,FALSE))</f>
        <v>5195300101</v>
      </c>
      <c r="K117" s="326" t="s">
        <v>1149</v>
      </c>
      <c r="L117" s="17" t="str">
        <f>+IF(M117=""," ",VLOOKUP(M117,Listas!$F$9:$G$17,2,FALSE))</f>
        <v>05</v>
      </c>
      <c r="M117" s="335" t="s">
        <v>453</v>
      </c>
      <c r="N117" s="328">
        <v>440000</v>
      </c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422" t="s">
        <v>1325</v>
      </c>
      <c r="H118" s="16" t="str">
        <f>+IF(I118=""," ",VLOOKUP(I118,Listas!$I$16:$J$17,2,FALSE))</f>
        <v>07</v>
      </c>
      <c r="I118" s="326" t="s">
        <v>472</v>
      </c>
      <c r="J118" s="343">
        <f>+IF(K118=""," ",VLOOKUP(K118,PUC!$B:$C,2,FALSE))</f>
        <v>5195300101</v>
      </c>
      <c r="K118" s="326" t="s">
        <v>1149</v>
      </c>
      <c r="L118" s="17" t="str">
        <f>+IF(M118=""," ",VLOOKUP(M118,Listas!$F$9:$G$17,2,FALSE))</f>
        <v>05</v>
      </c>
      <c r="M118" s="335" t="s">
        <v>453</v>
      </c>
      <c r="N118" s="328">
        <v>2000000</v>
      </c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422" t="s">
        <v>1326</v>
      </c>
      <c r="H119" s="16" t="str">
        <f>+IF(I119=""," ",VLOOKUP(I119,Listas!$I$16:$J$17,2,FALSE))</f>
        <v>07</v>
      </c>
      <c r="I119" s="326" t="s">
        <v>472</v>
      </c>
      <c r="J119" s="343">
        <f>+IF(K119=""," ",VLOOKUP(K119,PUC!$B:$C,2,FALSE))</f>
        <v>5195300101</v>
      </c>
      <c r="K119" s="326" t="s">
        <v>1149</v>
      </c>
      <c r="L119" s="17" t="str">
        <f>+IF(M119=""," ",VLOOKUP(M119,Listas!$F$9:$G$17,2,FALSE))</f>
        <v>05</v>
      </c>
      <c r="M119" s="335" t="s">
        <v>453</v>
      </c>
      <c r="N119" s="328">
        <v>5000000</v>
      </c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422" t="s">
        <v>1327</v>
      </c>
      <c r="H120" s="16" t="str">
        <f>+IF(I120=""," ",VLOOKUP(I120,Listas!$I$16:$J$17,2,FALSE))</f>
        <v>07</v>
      </c>
      <c r="I120" s="326" t="s">
        <v>472</v>
      </c>
      <c r="J120" s="343">
        <f>+IF(K120=""," ",VLOOKUP(K120,PUC!$B:$C,2,FALSE))</f>
        <v>5195600101</v>
      </c>
      <c r="K120" s="326" t="s">
        <v>1108</v>
      </c>
      <c r="L120" s="17" t="str">
        <f>+IF(M120=""," ",VLOOKUP(M120,Listas!$F$9:$G$17,2,FALSE))</f>
        <v>05</v>
      </c>
      <c r="M120" s="335" t="s">
        <v>453</v>
      </c>
      <c r="N120" s="328">
        <v>2000000</v>
      </c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4" t="s">
        <v>1246</v>
      </c>
      <c r="H121" s="16" t="str">
        <f>+IF(I121=""," ",VLOOKUP(I121,Listas!$I$16:$J$17,2,FALSE))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1225</v>
      </c>
      <c r="L121" s="17" t="str">
        <f>+IF(M121=""," ",VLOOKUP(M121,Listas!$F$9:$G$17,2,FALSE))</f>
        <v>05</v>
      </c>
      <c r="M121" s="335" t="s">
        <v>453</v>
      </c>
      <c r="N121" s="328">
        <v>190000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4" t="s">
        <v>1247</v>
      </c>
      <c r="H122" s="16" t="str">
        <f>+IF(I122=""," ",VLOOKUP(I122,Listas!$I$16:$J$17,2,FALSE))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1224</v>
      </c>
      <c r="L122" s="17" t="str">
        <f>+IF(M122=""," ",VLOOKUP(M122,Listas!$F$9:$G$17,2,FALSE))</f>
        <v>05</v>
      </c>
      <c r="M122" s="335" t="s">
        <v>453</v>
      </c>
      <c r="N122" s="328">
        <v>782000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4" t="s">
        <v>1248</v>
      </c>
      <c r="H123" s="16" t="str">
        <f>+IF(I123=""," ",VLOOKUP(I123,Listas!$I$16:$J$17,2,FALSE))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1229</v>
      </c>
      <c r="L123" s="17" t="str">
        <f>+IF(M123=""," ",VLOOKUP(M123,Listas!$F$9:$G$17,2,FALSE))</f>
        <v>05</v>
      </c>
      <c r="M123" s="335" t="s">
        <v>453</v>
      </c>
      <c r="N123" s="328">
        <v>1731000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4" t="s">
        <v>1249</v>
      </c>
      <c r="H124" s="16" t="str">
        <f>+IF(I124=""," ",VLOOKUP(I124,Listas!$I$16:$J$17,2,FALSE))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1238</v>
      </c>
      <c r="L124" s="17" t="str">
        <f>+IF(M124=""," ",VLOOKUP(M124,Listas!$F$9:$G$17,2,FALSE))</f>
        <v>05</v>
      </c>
      <c r="M124" s="335" t="s">
        <v>453</v>
      </c>
      <c r="N124" s="328">
        <v>2680000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4" t="s">
        <v>1250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1239</v>
      </c>
      <c r="L125" s="17" t="str">
        <f>+IF(M125=""," ",VLOOKUP(M125,Listas!$F$9:$G$17,2,FALSE))</f>
        <v>05</v>
      </c>
      <c r="M125" s="335" t="s">
        <v>453</v>
      </c>
      <c r="N125" s="328">
        <v>112000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4" t="s">
        <v>1251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1234</v>
      </c>
      <c r="L126" s="17" t="str">
        <f>+IF(M126=""," ",VLOOKUP(M126,Listas!$F$9:$G$17,2,FALSE))</f>
        <v>05</v>
      </c>
      <c r="M126" s="335" t="s">
        <v>453</v>
      </c>
      <c r="N126" s="328">
        <v>838000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4" t="s">
        <v>1252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1227</v>
      </c>
      <c r="L127" s="17" t="str">
        <f>+IF(M127=""," ",VLOOKUP(M127,Listas!$F$9:$G$17,2,FALSE))</f>
        <v>05</v>
      </c>
      <c r="M127" s="335" t="s">
        <v>453</v>
      </c>
      <c r="N127" s="328">
        <v>89000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4" t="s">
        <v>1253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05</v>
      </c>
      <c r="M128" s="335" t="s">
        <v>453</v>
      </c>
      <c r="N128" s="328">
        <v>279000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4" t="s">
        <v>1254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1243</v>
      </c>
      <c r="L129" s="17" t="str">
        <f>+IF(M129=""," ",VLOOKUP(M129,Listas!$F$9:$G$17,2,FALSE))</f>
        <v>05</v>
      </c>
      <c r="M129" s="335" t="s">
        <v>453</v>
      </c>
      <c r="N129" s="328">
        <v>7818000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4" t="s">
        <v>1256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5195600102</v>
      </c>
      <c r="K130" s="326" t="s">
        <v>1145</v>
      </c>
      <c r="L130" s="17" t="str">
        <f>+IF(M130=""," ",VLOOKUP(M130,Listas!$F$9:$G$17,2,FALSE))</f>
        <v>05</v>
      </c>
      <c r="M130" s="335" t="s">
        <v>453</v>
      </c>
      <c r="N130" s="328">
        <v>2792000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4" t="s">
        <v>1255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05</v>
      </c>
      <c r="M131" s="335" t="s">
        <v>453</v>
      </c>
      <c r="N131" s="328">
        <v>2569000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hidden="1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hidden="1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6"/>
      <c r="J134" s="343" t="str">
        <f>+IF(K134=""," ",VLOOKUP(K134,PUC!$B:$C,2,FALSE))</f>
        <v xml:space="preserve"> </v>
      </c>
      <c r="K134" s="326"/>
      <c r="L134" s="17" t="str">
        <f>+IF(M134=""," ",VLOOKUP(M134,Listas!$F$9:$G$17,2,FALSE))</f>
        <v xml:space="preserve"> </v>
      </c>
      <c r="M134" s="335"/>
      <c r="N134" s="328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hidden="1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6"/>
      <c r="J135" s="343" t="str">
        <f>+IF(K135=""," ",VLOOKUP(K135,PUC!$B:$C,2,FALSE))</f>
        <v xml:space="preserve"> </v>
      </c>
      <c r="K135" s="326"/>
      <c r="L135" s="17" t="str">
        <f>+IF(M135=""," ",VLOOKUP(M135,Listas!$F$9:$G$17,2,FALSE))</f>
        <v xml:space="preserve"> </v>
      </c>
      <c r="M135" s="335"/>
      <c r="N135" s="328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hidden="1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hidden="1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hidden="1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hidden="1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hidden="1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hidden="1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hidden="1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hidden="1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hidden="1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hidden="1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hidden="1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hidden="1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hidden="1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2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2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32" t="s">
        <v>280</v>
      </c>
      <c r="C150" s="533"/>
      <c r="D150" s="533"/>
      <c r="E150" s="533"/>
      <c r="F150" s="533"/>
      <c r="G150" s="533"/>
      <c r="H150" s="533"/>
      <c r="I150" s="533"/>
      <c r="J150" s="533"/>
      <c r="K150" s="533"/>
      <c r="L150" s="533"/>
      <c r="M150" s="533"/>
      <c r="N150" s="279">
        <f>SUM(N14:N149)</f>
        <v>210540000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F152" s="21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F153" s="265" t="s">
        <v>131</v>
      </c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F154" s="25" t="s">
        <v>233</v>
      </c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F155" s="25" t="s">
        <v>234</v>
      </c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F156" s="25" t="s">
        <v>235</v>
      </c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F157" s="33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2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  <dataValidation type="custom" showInputMessage="1" showErrorMessage="1" sqref="G45 G65" xr:uid="{F0BE0BD4-6ECF-4F43-91EB-517096B94E40}">
      <formula1>LEN($D45)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17" workbookViewId="0">
      <selection activeCell="H14" sqref="H14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58" t="s">
        <v>627</v>
      </c>
      <c r="C2" s="559"/>
      <c r="D2" s="559"/>
      <c r="E2" s="559"/>
      <c r="F2" s="560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56" t="s">
        <v>1017</v>
      </c>
      <c r="C4" s="556"/>
      <c r="D4" s="556"/>
      <c r="E4" s="556"/>
      <c r="F4" s="556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56" t="s">
        <v>1018</v>
      </c>
      <c r="C5" s="556"/>
      <c r="D5" s="556"/>
      <c r="E5" s="556"/>
      <c r="F5" s="556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56" t="s">
        <v>1019</v>
      </c>
      <c r="C6" s="556"/>
      <c r="D6" s="556"/>
      <c r="E6" s="556"/>
      <c r="F6" s="556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56" t="s">
        <v>1020</v>
      </c>
      <c r="C7" s="556"/>
      <c r="D7" s="556"/>
      <c r="E7" s="556"/>
      <c r="F7" s="556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56" t="s">
        <v>1021</v>
      </c>
      <c r="C8" s="556"/>
      <c r="D8" s="556"/>
      <c r="E8" s="556"/>
      <c r="F8" s="556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56" t="s">
        <v>1022</v>
      </c>
      <c r="C9" s="556"/>
      <c r="D9" s="556"/>
      <c r="E9" s="556"/>
      <c r="F9" s="556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56" t="s">
        <v>1023</v>
      </c>
      <c r="C10" s="556"/>
      <c r="D10" s="556"/>
      <c r="E10" s="556"/>
      <c r="F10" s="556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56" t="s">
        <v>1024</v>
      </c>
      <c r="C11" s="556"/>
      <c r="D11" s="556"/>
      <c r="E11" s="556"/>
      <c r="F11" s="556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56" t="s">
        <v>1025</v>
      </c>
      <c r="C12" s="556"/>
      <c r="D12" s="556"/>
      <c r="E12" s="556"/>
      <c r="F12" s="556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56" t="s">
        <v>1026</v>
      </c>
      <c r="C13" s="556"/>
      <c r="D13" s="556"/>
      <c r="E13" s="556"/>
      <c r="F13" s="556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56" t="s">
        <v>1027</v>
      </c>
      <c r="C14" s="556"/>
      <c r="D14" s="556"/>
      <c r="E14" s="556"/>
      <c r="F14" s="556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56" t="s">
        <v>1028</v>
      </c>
      <c r="C15" s="556"/>
      <c r="D15" s="556"/>
      <c r="E15" s="556"/>
      <c r="F15" s="556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56" t="s">
        <v>1029</v>
      </c>
      <c r="C16" s="556"/>
      <c r="D16" s="556"/>
      <c r="E16" s="556"/>
      <c r="F16" s="556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56" t="s">
        <v>1030</v>
      </c>
      <c r="C17" s="556"/>
      <c r="D17" s="556"/>
      <c r="E17" s="556"/>
      <c r="F17" s="556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56" t="s">
        <v>1031</v>
      </c>
      <c r="C18" s="556"/>
      <c r="D18" s="556"/>
      <c r="E18" s="556"/>
      <c r="F18" s="556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56" t="s">
        <v>1032</v>
      </c>
      <c r="C19" s="556"/>
      <c r="D19" s="556"/>
      <c r="E19" s="556"/>
      <c r="F19" s="556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56" t="s">
        <v>1033</v>
      </c>
      <c r="C20" s="556"/>
      <c r="D20" s="556"/>
      <c r="E20" s="556"/>
      <c r="F20" s="556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56" t="s">
        <v>1034</v>
      </c>
      <c r="C21" s="556"/>
      <c r="D21" s="556"/>
      <c r="E21" s="556"/>
      <c r="F21" s="556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56" t="s">
        <v>1035</v>
      </c>
      <c r="C22" s="556"/>
      <c r="D22" s="556"/>
      <c r="E22" s="556"/>
      <c r="F22" s="556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56" t="s">
        <v>1036</v>
      </c>
      <c r="C23" s="556"/>
      <c r="D23" s="556"/>
      <c r="E23" s="556"/>
      <c r="F23" s="556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56" t="s">
        <v>1037</v>
      </c>
      <c r="C24" s="556"/>
      <c r="D24" s="556"/>
      <c r="E24" s="556"/>
      <c r="F24" s="556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56" t="s">
        <v>1038</v>
      </c>
      <c r="C25" s="556"/>
      <c r="D25" s="556"/>
      <c r="E25" s="556"/>
      <c r="F25" s="556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56" t="s">
        <v>1039</v>
      </c>
      <c r="C26" s="556"/>
      <c r="D26" s="556"/>
      <c r="E26" s="556"/>
      <c r="F26" s="556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64696000</v>
      </c>
      <c r="J26" s="362"/>
      <c r="K26" s="364">
        <f t="shared" si="0"/>
        <v>64696000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64696000</v>
      </c>
      <c r="N26" s="362"/>
    </row>
    <row r="27" spans="1:14">
      <c r="A27" s="357">
        <v>10120101</v>
      </c>
      <c r="B27" s="556" t="s">
        <v>1040</v>
      </c>
      <c r="C27" s="556"/>
      <c r="D27" s="556"/>
      <c r="E27" s="556"/>
      <c r="F27" s="556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56" t="s">
        <v>1041</v>
      </c>
      <c r="C28" s="556"/>
      <c r="D28" s="556"/>
      <c r="E28" s="556"/>
      <c r="F28" s="556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56" t="s">
        <v>1042</v>
      </c>
      <c r="C29" s="556"/>
      <c r="D29" s="556"/>
      <c r="E29" s="556"/>
      <c r="F29" s="556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56" t="s">
        <v>1043</v>
      </c>
      <c r="C30" s="556"/>
      <c r="D30" s="556"/>
      <c r="E30" s="556"/>
      <c r="F30" s="556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56574000</v>
      </c>
      <c r="J30" s="362"/>
      <c r="K30" s="364">
        <f t="shared" si="0"/>
        <v>56574000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56574000</v>
      </c>
      <c r="N30" s="362"/>
    </row>
    <row r="31" spans="1:14">
      <c r="A31" s="357">
        <v>10140101</v>
      </c>
      <c r="B31" s="556" t="s">
        <v>1044</v>
      </c>
      <c r="C31" s="556"/>
      <c r="D31" s="556"/>
      <c r="E31" s="556"/>
      <c r="F31" s="556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56" t="s">
        <v>1045</v>
      </c>
      <c r="C32" s="556"/>
      <c r="D32" s="556"/>
      <c r="E32" s="556"/>
      <c r="F32" s="556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89270000</v>
      </c>
      <c r="J32" s="362"/>
      <c r="K32" s="364">
        <f t="shared" si="0"/>
        <v>89270000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89270000</v>
      </c>
      <c r="N32" s="362"/>
    </row>
    <row r="33" spans="1:14">
      <c r="A33" s="359" t="s">
        <v>149</v>
      </c>
      <c r="B33" s="556" t="s">
        <v>1046</v>
      </c>
      <c r="C33" s="556"/>
      <c r="D33" s="556"/>
      <c r="E33" s="556"/>
      <c r="F33" s="556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56" t="s">
        <v>1047</v>
      </c>
      <c r="C34" s="556"/>
      <c r="D34" s="556"/>
      <c r="E34" s="556"/>
      <c r="F34" s="556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56" t="s">
        <v>1048</v>
      </c>
      <c r="C35" s="556"/>
      <c r="D35" s="556"/>
      <c r="E35" s="556"/>
      <c r="F35" s="556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56" t="s">
        <v>1050</v>
      </c>
      <c r="C36" s="556"/>
      <c r="D36" s="556"/>
      <c r="E36" s="556"/>
      <c r="F36" s="556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56" t="s">
        <v>1052</v>
      </c>
      <c r="C37" s="556"/>
      <c r="D37" s="556"/>
      <c r="E37" s="556"/>
      <c r="F37" s="556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56" t="s">
        <v>1054</v>
      </c>
      <c r="C38" s="556"/>
      <c r="D38" s="556"/>
      <c r="E38" s="556"/>
      <c r="F38" s="556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56" t="s">
        <v>1056</v>
      </c>
      <c r="C39" s="556"/>
      <c r="D39" s="556"/>
      <c r="E39" s="556"/>
      <c r="F39" s="556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57" t="s">
        <v>1057</v>
      </c>
      <c r="B41" s="557"/>
      <c r="C41" s="557"/>
      <c r="D41" s="557"/>
      <c r="E41" s="557"/>
      <c r="F41" s="557"/>
      <c r="G41" s="363">
        <f>+SUM(G4:G39)</f>
        <v>0</v>
      </c>
      <c r="H41" s="363">
        <f t="shared" ref="H41:M41" si="2">+SUM(H4:H39)</f>
        <v>0</v>
      </c>
      <c r="I41" s="363">
        <f t="shared" si="2"/>
        <v>210540000</v>
      </c>
      <c r="J41" s="363">
        <f t="shared" si="2"/>
        <v>0</v>
      </c>
      <c r="K41" s="363">
        <f t="shared" si="2"/>
        <v>210540000</v>
      </c>
      <c r="L41" s="363">
        <f t="shared" si="2"/>
        <v>0</v>
      </c>
      <c r="M41" s="363">
        <f t="shared" si="2"/>
        <v>210540000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2020-02-18T15:11:01Z</dcterms:modified>
</cp:coreProperties>
</file>