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C0068869-60B8-4860-88BB-BD9D4501FEA7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3" i="7" l="1"/>
  <c r="N102" i="7" l="1"/>
  <c r="N131" i="7" l="1"/>
  <c r="N130" i="7"/>
  <c r="N129" i="7"/>
  <c r="N128" i="7"/>
  <c r="N127" i="7"/>
  <c r="N126" i="7"/>
  <c r="N125" i="7"/>
  <c r="N124" i="7"/>
  <c r="N123" i="7"/>
  <c r="N122" i="7"/>
  <c r="N121" i="7"/>
  <c r="N105" i="7" l="1"/>
  <c r="N104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7" i="12" l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<sst xmlns="http://schemas.openxmlformats.org/spreadsheetml/2006/main" count="3089" uniqueCount="1266">
  <si>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</si>
  <si>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</si>
  <si>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</si>
  <si>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</si>
  <si>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</si>
  <si>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</si>
  <si>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</si>
  <si>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</si>
  <si>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</si>
  <si>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</si>
  <si>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</si>
  <si>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</si>
  <si>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</si>
  <si>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</si>
  <si>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</si>
  <si>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</si>
  <si>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</si>
  <si>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</si>
  <si>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</si>
  <si>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</si>
  <si>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</si>
  <si>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</si>
  <si>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</si>
  <si>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</si>
  <si>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</si>
  <si>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</si>
  <si>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</si>
  <si>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</si>
  <si>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</si>
  <si>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</si>
  <si>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</si>
  <si>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</si>
  <si>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</si>
  <si>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</si>
  <si>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</si>
  <si>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</si>
  <si>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</si>
  <si>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</si>
  <si>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</si>
  <si>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</si>
  <si>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</si>
  <si>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</si>
  <si>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</si>
  <si>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</si>
  <si>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</si>
  <si>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</si>
  <si>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</si>
  <si>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</si>
  <si>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</si>
  <si>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</si>
  <si>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</si>
  <si>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</si>
  <si>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</si>
  <si>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</si>
  <si>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</si>
  <si>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</si>
  <si>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</si>
  <si>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</si>
  <si>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</si>
  <si>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</si>
  <si>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</si>
  <si>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</si>
  <si>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</si>
  <si>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</si>
  <si>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</si>
  <si>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</si>
  <si>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</si>
  <si>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</si>
  <si>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</si>
  <si>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</si>
  <si>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</si>
  <si>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</si>
  <si>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</si>
  <si>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</si>
  <si>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</si>
  <si>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</si>
  <si>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</si>
  <si>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</si>
  <si>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</si>
  <si>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</si>
  <si>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</si>
  <si>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</si>
  <si>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</si>
  <si>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</si>
  <si>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</si>
  <si>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</si>
  <si>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</si>
  <si>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</si>
  <si>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</si>
  <si>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</si>
  <si>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</si>
  <si>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</si>
  <si>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</si>
  <si>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</si>
  <si>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</si>
  <si>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</si>
  <si>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</si>
  <si>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</si>
  <si>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</si>
  <si>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</si>
  <si>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</si>
  <si>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</si>
  <si>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</si>
  <si>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</si>
  <si>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</si>
  <si>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</si>
  <si>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</si>
  <si>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</si>
  <si>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</si>
  <si>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</si>
  <si>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</si>
  <si>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</si>
  <si>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</si>
  <si>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</si>
  <si>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</si>
  <si>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</si>
  <si>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</si>
  <si>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</si>
  <si>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</si>
  <si>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</si>
  <si>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</si>
  <si>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</si>
  <si>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</si>
  <si>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</si>
  <si>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</si>
  <si>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</si>
  <si>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</si>
  <si>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</si>
  <si>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</si>
  <si>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</si>
  <si>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</si>
  <si>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</si>
  <si>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</si>
  <si>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</si>
  <si>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</si>
  <si>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</si>
  <si>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</si>
  <si>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</si>
  <si>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</si>
  <si>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</si>
  <si>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</si>
  <si>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</si>
  <si>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</si>
  <si>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</si>
  <si>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</si>
  <si>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</si>
  <si>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</si>
  <si>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</si>
  <si>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</si>
  <si>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</si>
  <si>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</si>
  <si>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</si>
  <si>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</si>
  <si>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</si>
  <si>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</si>
  <si>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</si>
  <si>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</si>
  <si>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</si>
  <si>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</si>
  <si>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</si>
  <si>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</si>
  <si>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</si>
  <si>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</si>
  <si>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</si>
  <si>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</si>
  <si>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</si>
  <si>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</si>
  <si>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</si>
  <si>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</si>
  <si>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</si>
  <si>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</si>
  <si>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</si>
  <si>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</si>
  <si>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</si>
  <si>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</si>
  <si>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</si>
  <si>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</si>
  <si>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</si>
  <si>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</si>
  <si>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</si>
  <si>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</si>
  <si>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</si>
  <si>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</si>
  <si>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</si>
  <si>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</si>
  <si>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</si>
  <si>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</si>
  <si>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</si>
  <si>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</si>
  <si>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</si>
  <si>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</si>
  <si>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</si>
  <si>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</si>
  <si>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</si>
  <si>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</si>
  <si>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</si>
  <si>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</si>
  <si>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</si>
  <si>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</si>
  <si>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</si>
  <si>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</si>
  <si>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</si>
  <si>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</si>
  <si>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</si>
  <si>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</si>
  <si>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</si>
  <si>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</si>
  <si>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</si>
  <si>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</si>
  <si>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</si>
  <si>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</si>
  <si>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</si>
  <si>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</si>
  <si>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</si>
  <si>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</si>
  <si>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</si>
  <si>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</si>
  <si>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</si>
  <si>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</si>
  <si>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</si>
  <si>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</si>
  <si>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</si>
  <si>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</si>
  <si>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</si>
  <si>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</si>
  <si>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</si>
  <si>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</si>
  <si>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</si>
  <si>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</si>
  <si>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</si>
  <si>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</si>
  <si>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</si>
  <si>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</si>
  <si>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</si>
  <si>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</si>
  <si>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</si>
  <si>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</si>
  <si>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</si>
  <si>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</si>
  <si>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</si>
  <si>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</si>
  <si>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</si>
  <si>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</si>
  <si>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</si>
  <si>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</si>
  <si>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</si>
  <si>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</si>
  <si>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</si>
  <si>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</si>
  <si>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</si>
  <si>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</si>
  <si>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</si>
  <si>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</si>
  <si>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</si>
  <si>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</si>
  <si>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</si>
  <si>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</si>
  <si>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</si>
  <si>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</si>
  <si>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</si>
  <si>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</si>
  <si>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</si>
  <si>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</si>
  <si>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</si>
  <si>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</si>
  <si>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</si>
  <si>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</si>
  <si>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</si>
  <si>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</si>
  <si>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</si>
  <si>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</si>
  <si>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</si>
  <si>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</si>
  <si>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</si>
  <si>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</si>
  <si>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</si>
  <si>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</si>
  <si>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</si>
  <si>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</si>
  <si>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</si>
  <si>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</si>
  <si>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</si>
  <si>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</si>
  <si>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</si>
  <si>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</si>
  <si>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</si>
  <si>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</si>
  <si>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</si>
  <si>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</si>
  <si>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</si>
  <si>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</si>
  <si>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</si>
  <si>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</si>
  <si>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</si>
  <si>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</si>
  <si>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</si>
  <si>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</si>
  <si>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</si>
  <si>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</si>
  <si>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</si>
  <si>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</si>
  <si>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</si>
  <si>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</si>
  <si>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</si>
  <si>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</si>
  <si>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</si>
  <si>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</si>
  <si>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</si>
  <si>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</si>
  <si>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</si>
  <si>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</si>
  <si>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</si>
  <si>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</si>
  <si>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</si>
  <si>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</si>
  <si>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</si>
  <si>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</si>
  <si>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</si>
  <si>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</si>
  <si>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</si>
  <si>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</si>
  <si>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</si>
  <si>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</si>
  <si>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</si>
  <si>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</si>
  <si>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</si>
  <si>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</si>
  <si>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</si>
  <si>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</si>
  <si>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</si>
  <si>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</si>
  <si>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</si>
  <si>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</si>
  <si>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</si>
  <si>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</si>
  <si>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</si>
  <si>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</si>
  <si>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</si>
  <si>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</si>
  <si>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</si>
  <si>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</si>
  <si>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</si>
  <si>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</si>
  <si>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</si>
  <si>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</si>
  <si>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</si>
  <si>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</si>
  <si>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</si>
  <si>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</si>
  <si>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</si>
  <si>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</si>
  <si>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</si>
  <si>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</si>
  <si>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</si>
  <si>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</si>
  <si>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</si>
  <si>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</si>
  <si>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</si>
  <si>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</si>
  <si>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</si>
  <si>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</si>
  <si>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</si>
  <si>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</si>
  <si>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</si>
  <si>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</si>
  <si>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</si>
  <si>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</si>
  <si>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</si>
  <si>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</si>
  <si>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</si>
  <si>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</si>
  <si>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</si>
  <si>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</si>
  <si>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</si>
  <si>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</si>
  <si>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</si>
  <si>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</si>
  <si>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</si>
  <si>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</si>
  <si>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</si>
  <si>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</si>
  <si>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</si>
  <si>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</si>
  <si>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</si>
  <si>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</si>
  <si>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</si>
  <si>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</si>
  <si>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</si>
  <si>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</si>
  <si>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</si>
  <si>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</si>
  <si>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</si>
  <si>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</si>
  <si>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</si>
  <si>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</si>
  <si>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</si>
  <si>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</si>
  <si>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</si>
  <si>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</si>
  <si>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</si>
  <si>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</si>
  <si>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</si>
  <si>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</si>
  <si>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</si>
  <si>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</si>
  <si>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</si>
  <si>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</si>
  <si>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</si>
  <si>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</si>
  <si>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</si>
  <si>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</si>
  <si>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</si>
  <si>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</si>
  <si>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</si>
  <si>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</si>
  <si>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</si>
  <si>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</si>
  <si>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</si>
  <si>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</si>
  <si>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</si>
  <si>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</si>
  <si>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</si>
  <si>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</si>
  <si>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</si>
  <si>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</si>
  <si>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</si>
  <si>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</si>
  <si>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</si>
  <si>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</si>
  <si>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</si>
  <si>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</si>
  <si>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</si>
  <si>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</si>
  <si>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</si>
  <si>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</si>
  <si>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</si>
  <si>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</si>
  <si>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</si>
  <si>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</si>
  <si>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</si>
  <si>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</si>
  <si>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</si>
  <si>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</si>
  <si>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</si>
  <si>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</si>
  <si>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</si>
  <si>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</si>
  <si>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</si>
  <si>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</si>
  <si>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</si>
  <si>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</si>
  <si>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</si>
  <si>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</si>
  <si>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</si>
  <si>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</si>
  <si>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</si>
  <si>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</si>
  <si>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</si>
  <si>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</si>
  <si>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</si>
  <si>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</si>
  <si>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</si>
  <si>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</si>
  <si>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</si>
  <si>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</si>
  <si>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</si>
  <si>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</si>
  <si>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</si>
  <si>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</si>
  <si>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</si>
  <si>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</si>
  <si>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</si>
  <si>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</si>
  <si>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</si>
  <si>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</si>
  <si>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</si>
  <si>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</si>
  <si>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</si>
  <si>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</si>
  <si>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</si>
  <si>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</si>
  <si>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</si>
  <si>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</si>
  <si>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</si>
  <si>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</si>
  <si>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</si>
  <si>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</si>
  <si>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</si>
  <si>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</si>
  <si>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</si>
  <si>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</si>
  <si>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</si>
  <si>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</si>
  <si>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</si>
  <si>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</si>
  <si>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</si>
  <si>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</si>
  <si>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</si>
  <si>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</si>
  <si>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</si>
  <si>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</si>
  <si>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</si>
  <si>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</si>
  <si>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</si>
  <si>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</si>
  <si>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</si>
  <si>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</si>
  <si>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</si>
  <si>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</si>
  <si>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</si>
  <si>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</si>
  <si>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</si>
  <si>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</si>
  <si>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</si>
  <si>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</si>
  <si>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</si>
  <si>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</si>
  <si>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</si>
  <si>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</si>
  <si>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</si>
  <si>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</si>
  <si>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</si>
  <si>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</si>
  <si>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</si>
  <si>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</si>
  <si>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</si>
  <si>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</si>
  <si>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</si>
  <si>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</si>
  <si>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</si>
  <si>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</si>
  <si>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</si>
  <si>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</si>
  <si>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</si>
  <si>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</si>
  <si>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</si>
  <si>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</si>
  <si>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</si>
  <si>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</si>
  <si>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</si>
  <si>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</si>
  <si>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</si>
  <si>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</si>
  <si>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</si>
  <si>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</si>
  <si>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</si>
  <si>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</si>
  <si>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</si>
  <si>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</si>
  <si>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</si>
  <si>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</si>
  <si>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</si>
  <si>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</si>
  <si>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</si>
  <si>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</si>
  <si>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</si>
  <si>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</si>
  <si>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</si>
  <si>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</si>
  <si>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</si>
  <si>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</si>
  <si>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</si>
  <si>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</si>
  <si>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</si>
  <si>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</si>
  <si>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</si>
  <si>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</si>
  <si>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</si>
  <si>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</si>
  <si>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</si>
  <si>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</si>
  <si>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</si>
  <si>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</si>
  <si>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</si>
  <si>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</si>
  <si>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</si>
  <si>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</si>
  <si>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</si>
  <si>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</si>
  <si>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</si>
  <si>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</si>
  <si>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</si>
  <si>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</si>
  <si>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</si>
  <si>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</si>
  <si>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</si>
  <si>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</si>
  <si>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</si>
  <si>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</si>
  <si>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</si>
  <si>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</si>
  <si>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</si>
  <si>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</si>
  <si>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</si>
  <si>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</si>
  <si>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</si>
  <si>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</si>
  <si>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</si>
  <si>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</si>
  <si>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</si>
  <si>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</si>
  <si>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</si>
  <si>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</si>
  <si>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</si>
  <si>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</si>
  <si>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</si>
  <si>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</si>
  <si>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</si>
  <si>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</si>
  <si>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</si>
  <si>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</si>
  <si>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</si>
  <si>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</si>
  <si>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</si>
  <si>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</si>
  <si>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</si>
  <si>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</si>
  <si>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</si>
  <si>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</si>
  <si>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</si>
  <si>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</si>
  <si>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</si>
  <si>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</si>
  <si>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</si>
  <si>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</si>
  <si>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</si>
  <si>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</si>
  <si>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</si>
  <si>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</si>
  <si>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</si>
  <si>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</si>
  <si>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</si>
  <si>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</si>
  <si>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</si>
  <si>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</si>
  <si>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</si>
  <si>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</si>
  <si>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</si>
  <si>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</si>
  <si>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</si>
  <si>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</si>
  <si>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</si>
  <si>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</si>
  <si>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</si>
  <si>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</si>
  <si>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</si>
  <si>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</si>
  <si>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</si>
  <si>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</si>
  <si>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</si>
  <si>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</si>
  <si>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</si>
  <si>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</si>
  <si>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</si>
  <si>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</si>
  <si>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</si>
  <si>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</si>
  <si>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</si>
  <si>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</si>
  <si>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</si>
  <si>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</si>
  <si>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</si>
  <si>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</si>
  <si>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</si>
  <si>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</si>
  <si>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</si>
  <si>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</si>
  <si>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</si>
  <si>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</si>
  <si>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</si>
  <si>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</si>
  <si>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</si>
  <si>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</si>
  <si>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</si>
  <si>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</si>
  <si>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</si>
  <si>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</si>
  <si>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</si>
  <si>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</si>
  <si>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</si>
  <si>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</si>
  <si>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</si>
  <si>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</si>
  <si>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</si>
  <si>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</si>
  <si>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</si>
  <si>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</si>
  <si>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</si>
  <si>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</si>
  <si>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</si>
  <si>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</si>
  <si>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</si>
  <si>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</si>
  <si>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</si>
  <si>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</si>
  <si>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</si>
  <si>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</si>
  <si>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</si>
  <si>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</si>
  <si>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</si>
  <si>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</si>
  <si>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</si>
  <si>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</si>
  <si>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</si>
  <si>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</si>
  <si>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</si>
  <si>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</si>
  <si>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</si>
  <si>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</si>
  <si>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</si>
  <si>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</si>
  <si>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</si>
  <si>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</si>
  <si>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</si>
  <si>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</si>
  <si>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</si>
  <si>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</si>
  <si>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</si>
  <si>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</si>
  <si>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</si>
  <si>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</si>
  <si>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</si>
  <si>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</si>
  <si>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</si>
  <si>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</si>
  <si>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</si>
  <si>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</si>
  <si>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</si>
  <si>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</si>
  <si>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</si>
  <si>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</si>
  <si>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</si>
  <si>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</si>
  <si>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</si>
  <si>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</si>
  <si>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</si>
  <si>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</si>
  <si>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</si>
  <si>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</si>
  <si>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</si>
  <si>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</si>
  <si>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</si>
  <si>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</si>
  <si>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</si>
  <si>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</si>
  <si>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</si>
  <si>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</si>
  <si>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</si>
  <si>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</si>
  <si>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</si>
  <si>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</si>
  <si>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</si>
  <si>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</si>
  <si>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</si>
  <si>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</si>
  <si>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</si>
  <si>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</si>
  <si>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</si>
  <si>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</si>
  <si>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</si>
  <si>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</si>
  <si>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</si>
  <si>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</si>
  <si>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</si>
  <si>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</si>
  <si>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</si>
  <si>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</si>
  <si>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</si>
  <si>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</si>
  <si>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</si>
  <si>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</si>
  <si>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</si>
  <si>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</si>
  <si>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</si>
  <si>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</si>
  <si>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</si>
  <si>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</si>
  <si>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</si>
  <si>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</si>
  <si>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</si>
  <si>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</si>
  <si>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</si>
  <si>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</si>
  <si>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</si>
  <si>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</si>
  <si>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</si>
  <si>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</si>
  <si>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</si>
  <si>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</si>
  <si>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</si>
  <si>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</si>
  <si>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</si>
  <si>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</si>
  <si>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</si>
  <si>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</si>
  <si>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</si>
  <si>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</si>
  <si>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</si>
  <si>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</si>
  <si>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</si>
  <si>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</si>
  <si>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</si>
  <si>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</si>
  <si>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</si>
  <si>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</si>
  <si>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</si>
  <si>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</si>
  <si>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</si>
  <si>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</si>
  <si>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</si>
  <si>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</si>
  <si>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</si>
  <si>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</si>
  <si>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</si>
  <si>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</si>
  <si>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</si>
  <si>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</si>
  <si>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</si>
  <si>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</si>
  <si>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</si>
  <si>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</si>
  <si>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</si>
  <si>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</si>
  <si>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</si>
  <si>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</si>
  <si>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</si>
  <si>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</si>
  <si>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</si>
  <si>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</si>
  <si>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</si>
  <si>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</si>
  <si>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</si>
  <si>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</si>
  <si>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</si>
  <si>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</si>
  <si>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</si>
  <si>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</si>
  <si>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</si>
  <si>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</si>
  <si>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</si>
  <si>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</si>
  <si>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</si>
  <si>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</si>
  <si>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</si>
  <si>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</si>
  <si>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</si>
  <si>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</si>
  <si>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</si>
  <si>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</si>
  <si>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</si>
  <si>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</si>
  <si>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</si>
  <si>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</si>
  <si>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</si>
  <si>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</si>
  <si>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</si>
  <si>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</si>
  <si>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</si>
  <si>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</si>
  <si>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</si>
  <si>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</si>
  <si>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</si>
  <si>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</si>
  <si>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</si>
  <si>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</si>
  <si>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</si>
  <si>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</si>
  <si>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</si>
  <si>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</si>
  <si>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</si>
  <si>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</si>
  <si>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</si>
  <si>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</si>
  <si>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</si>
  <si>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</si>
  <si>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</si>
  <si>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</si>
  <si>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</si>
  <si>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</si>
  <si>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</si>
  <si>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</si>
  <si>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</si>
  <si>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</si>
  <si>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</si>
  <si>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</si>
  <si>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</si>
  <si>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</si>
  <si>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</si>
  <si>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</si>
  <si>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</si>
  <si>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</si>
  <si>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</si>
  <si>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</si>
  <si>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</si>
  <si>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</si>
  <si>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</si>
  <si>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</si>
  <si>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</si>
  <si>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</si>
  <si>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</si>
  <si>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</si>
  <si>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</si>
  <si>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</si>
  <si>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</si>
  <si>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</si>
  <si>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</si>
  <si>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</si>
  <si>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</si>
  <si>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</si>
  <si>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</si>
  <si>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</si>
  <si>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</si>
  <si>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</si>
  <si>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</si>
  <si>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</si>
  <si>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</si>
  <si>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</si>
  <si>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</si>
  <si>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</si>
  <si>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</si>
  <si>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</si>
  <si>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</si>
  <si>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</si>
  <si>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</si>
  <si>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</si>
  <si>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</si>
  <si>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</si>
  <si>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</si>
  <si>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</si>
  <si>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</si>
  <si>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</si>
  <si>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</si>
  <si>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</si>
  <si>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</si>
  <si>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</si>
  <si>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</si>
  <si>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</si>
  <si>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</si>
  <si>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</si>
  <si>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</si>
  <si>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</si>
  <si>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</si>
  <si>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</si>
  <si>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</si>
  <si>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</si>
  <si>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</si>
  <si>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</si>
  <si>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</si>
  <si>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</si>
  <si>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</si>
  <si>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</si>
  <si>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</si>
  <si>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</si>
  <si>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</si>
  <si>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</si>
  <si>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</si>
  <si>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</si>
  <si>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</si>
  <si>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</si>
  <si>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</si>
  <si>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</si>
  <si>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</si>
  <si>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</si>
  <si>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</si>
  <si>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</si>
  <si>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</si>
  <si>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</si>
  <si>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</si>
  <si>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</si>
  <si>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</si>
  <si>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</si>
  <si>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</si>
  <si>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</si>
  <si>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</si>
  <si>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</si>
  <si>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</si>
  <si>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</si>
  <si>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</si>
  <si>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</si>
  <si>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</si>
  <si>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</si>
  <si>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</si>
  <si>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</si>
  <si>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</si>
  <si>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</si>
  <si>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</si>
  <si>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</si>
  <si>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</si>
  <si>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</si>
  <si>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</si>
  <si>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</si>
  <si>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</si>
  <si>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</si>
  <si>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</si>
  <si>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</si>
  <si>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</si>
  <si>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</si>
  <si>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</si>
  <si>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</si>
  <si>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</si>
  <si>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</si>
  <si>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</si>
  <si>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</si>
  <si>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</si>
  <si>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</si>
  <si>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</si>
  <si>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</si>
  <si>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</si>
  <si>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</si>
  <si>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</si>
  <si>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</si>
  <si>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</si>
  <si>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</si>
  <si>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</si>
  <si>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</si>
  <si>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</si>
  <si>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</si>
  <si>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</si>
  <si>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</si>
  <si>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</si>
  <si>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</si>
  <si>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</si>
  <si>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</si>
  <si>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</si>
  <si>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</si>
  <si>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</si>
  <si>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</si>
  <si>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</si>
  <si>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</si>
  <si>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</si>
  <si>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</si>
  <si>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</si>
  <si>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</si>
  <si>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</si>
  <si>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</si>
  <si>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</si>
  <si>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</si>
  <si>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</si>
  <si>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</si>
  <si>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</si>
  <si>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</si>
  <si>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</si>
  <si>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</si>
  <si>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</si>
  <si>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</si>
  <si>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</si>
  <si>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</si>
  <si>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</si>
  <si>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</si>
  <si>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</si>
  <si>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</si>
  <si>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</si>
  <si>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</si>
  <si>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</si>
  <si>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</si>
  <si>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</si>
  <si>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</si>
  <si>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</si>
  <si>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</si>
  <si>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</si>
  <si>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</si>
  <si>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</si>
  <si>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</si>
  <si>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</si>
  <si>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</si>
  <si>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</si>
  <si>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</si>
  <si>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</si>
  <si>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</si>
  <si>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</si>
  <si>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</si>
  <si>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</si>
  <si>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</si>
  <si>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</si>
  <si>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</si>
  <si>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</si>
  <si>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</si>
  <si>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</si>
  <si>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</si>
  <si>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</si>
  <si>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</si>
  <si>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</si>
  <si>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</si>
  <si>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</si>
  <si>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</si>
  <si>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</si>
  <si>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</si>
  <si>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</si>
  <si>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</si>
  <si>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</si>
  <si>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</si>
  <si>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</si>
  <si>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</si>
  <si>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</si>
  <si>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</si>
  <si>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</si>
  <si>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</si>
  <si>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</si>
  <si>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</si>
  <si>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</si>
  <si>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</si>
  <si>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</si>
  <si>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</si>
  <si>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</si>
  <si>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</si>
  <si>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</si>
  <si>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</si>
  <si>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</si>
  <si>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</si>
  <si>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</si>
  <si>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</si>
  <si>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</si>
  <si>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</si>
  <si>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</si>
  <si>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</si>
  <si>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</si>
  <si>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</si>
  <si>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</si>
  <si>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</si>
  <si>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</si>
  <si>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</si>
  <si>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</si>
  <si>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</si>
  <si>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</si>
  <si>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</si>
  <si>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</si>
  <si>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</si>
  <si>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</si>
  <si>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</si>
  <si>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</si>
  <si>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</si>
  <si>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</si>
  <si>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</si>
  <si>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</si>
  <si>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</si>
  <si>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</si>
  <si>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</si>
  <si>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</si>
  <si>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</si>
  <si>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</si>
  <si>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</si>
  <si>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</si>
  <si>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</si>
  <si>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</si>
  <si>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</si>
  <si>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</si>
  <si>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</si>
  <si>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</si>
  <si>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</si>
  <si>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</si>
  <si>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</si>
  <si>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</si>
  <si>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</si>
  <si>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</si>
  <si>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</si>
  <si>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</si>
  <si>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</si>
  <si>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</si>
  <si>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</si>
  <si>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</si>
  <si>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</si>
  <si>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</si>
  <si>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</si>
  <si>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</si>
  <si>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</si>
  <si>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</si>
  <si>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</si>
  <si>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</si>
  <si>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</si>
  <si>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</si>
  <si>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</si>
  <si>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</si>
  <si>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</si>
  <si>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</si>
  <si>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</si>
  <si>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</si>
  <si>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</si>
  <si>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</si>
  <si>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</si>
  <si>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</si>
  <si>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</si>
  <si>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</si>
  <si>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</si>
  <si>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</si>
  <si>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</si>
  <si>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</si>
  <si>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</si>
  <si>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</si>
  <si>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</si>
  <si>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</si>
  <si>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</si>
  <si>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</si>
  <si>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</si>
  <si>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</si>
  <si>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</si>
  <si>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</si>
  <si>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</si>
  <si>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</si>
  <si>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</si>
  <si>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</si>
  <si>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</si>
  <si>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</si>
  <si>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</si>
  <si>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</si>
  <si>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</si>
  <si>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</si>
  <si>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</si>
  <si>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</si>
  <si>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</si>
  <si>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</si>
  <si>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</si>
  <si>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</si>
  <si>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</si>
  <si>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</si>
  <si>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</si>
  <si>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</si>
  <si>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</si>
  <si>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</si>
  <si>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</si>
  <si>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</si>
  <si>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</si>
  <si>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</si>
  <si>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</si>
  <si>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</si>
  <si>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</si>
  <si>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</si>
  <si>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</si>
  <si>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</si>
  <si>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</si>
  <si>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</si>
  <si>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</si>
  <si>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</si>
  <si>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</si>
  <si>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</si>
  <si>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</si>
  <si>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</si>
  <si>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</si>
  <si>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</si>
  <si>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</si>
  <si>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</si>
  <si>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</si>
  <si>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</si>
  <si>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</si>
  <si>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</si>
  <si>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</si>
  <si>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</si>
  <si>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</si>
  <si>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</si>
  <si>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</si>
  <si>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</si>
  <si>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</si>
  <si>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</si>
  <si>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</si>
  <si>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</si>
  <si>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</si>
  <si>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</si>
  <si>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</si>
  <si>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</si>
  <si>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</si>
  <si>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</si>
  <si>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</si>
  <si>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</si>
  <si>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</si>
  <si>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</si>
  <si>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Solicitar  Viaticos para Bienestar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</si>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</sst>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3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14" borderId="114" xfId="0" applyNumberFormat="1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4">
          <cell r="G84">
            <v>101000</v>
          </cell>
          <cell r="H84">
            <v>417000</v>
          </cell>
          <cell r="I84">
            <v>923000</v>
          </cell>
          <cell r="J84">
            <v>1428000</v>
          </cell>
          <cell r="K84">
            <v>60000</v>
          </cell>
          <cell r="L84">
            <v>447000</v>
          </cell>
          <cell r="M84">
            <v>48000</v>
          </cell>
          <cell r="N84">
            <v>149000</v>
          </cell>
          <cell r="O84">
            <v>4170000</v>
          </cell>
          <cell r="P84">
            <v>1489000</v>
          </cell>
          <cell r="Q84">
            <v>1370000</v>
          </cell>
          <cell r="R84">
            <v>306000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B12" sqref="B12:D13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0"/>
      <c r="C1" s="451"/>
      <c r="D1" s="451"/>
      <c r="E1" s="451"/>
      <c r="F1" s="451"/>
      <c r="G1" s="3"/>
    </row>
    <row r="2" spans="1:10" s="1" customFormat="1" ht="23.25" customHeight="1">
      <c r="A2" s="194"/>
      <c r="B2" s="452" t="s">
        <v>4</v>
      </c>
      <c r="C2" s="453"/>
      <c r="D2" s="453"/>
      <c r="E2" s="453"/>
      <c r="F2" s="453"/>
      <c r="G2" s="3"/>
    </row>
    <row r="3" spans="1:10" s="1" customFormat="1" ht="23.25" customHeight="1">
      <c r="A3" s="194"/>
      <c r="B3" s="454" t="s">
        <v>283</v>
      </c>
      <c r="C3" s="455"/>
      <c r="D3" s="455"/>
      <c r="E3" s="455"/>
      <c r="F3" s="455"/>
      <c r="G3" s="3"/>
    </row>
    <row r="4" spans="1:10" s="1" customFormat="1" ht="10.5" customHeight="1">
      <c r="A4" s="18"/>
      <c r="B4" s="456"/>
      <c r="C4" s="457"/>
      <c r="D4" s="457"/>
      <c r="E4" s="457"/>
      <c r="F4" s="457"/>
      <c r="G4" s="3"/>
    </row>
    <row r="5" spans="1:10" s="1" customFormat="1" ht="10.5" customHeight="1" thickBot="1">
      <c r="A5" s="194"/>
      <c r="B5" s="458"/>
      <c r="C5" s="451"/>
      <c r="D5" s="451"/>
      <c r="E5" s="451"/>
      <c r="F5" s="451"/>
      <c r="G5" s="3"/>
    </row>
    <row r="6" spans="1:10" s="54" customFormat="1" ht="25.5" customHeight="1" thickBot="1">
      <c r="B6" s="195" t="s">
        <v>12</v>
      </c>
      <c r="C6" s="427" t="s">
        <v>284</v>
      </c>
      <c r="D6" s="428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29" t="s">
        <v>1</v>
      </c>
      <c r="C8" s="430"/>
      <c r="D8" s="430"/>
      <c r="E8" s="430"/>
      <c r="F8" s="431"/>
    </row>
    <row r="9" spans="1:10" s="200" customFormat="1" ht="16.5" customHeight="1" thickBot="1">
      <c r="B9" s="201" t="s">
        <v>144</v>
      </c>
      <c r="C9" s="429" t="str">
        <f>+VLOOKUP(B12,Listas!$B$7:$D$98,3,FALSE)</f>
        <v>UNIDADES DE APOYO DIRECTIVO</v>
      </c>
      <c r="D9" s="430"/>
      <c r="E9" s="430"/>
      <c r="F9" s="431"/>
    </row>
    <row r="10" spans="1:10" s="200" customFormat="1" ht="13.5" thickBot="1">
      <c r="B10" s="201" t="s">
        <v>8</v>
      </c>
      <c r="C10" s="201"/>
      <c r="D10" s="429" t="s">
        <v>9</v>
      </c>
      <c r="E10" s="431"/>
      <c r="F10" s="201"/>
    </row>
    <row r="11" spans="1:10" s="200" customFormat="1" ht="16.5" customHeight="1" thickBot="1">
      <c r="B11" s="429" t="s">
        <v>205</v>
      </c>
      <c r="C11" s="430"/>
      <c r="D11" s="431"/>
      <c r="E11" s="429" t="s">
        <v>7</v>
      </c>
      <c r="F11" s="431"/>
    </row>
    <row r="12" spans="1:10" s="54" customFormat="1" ht="16.5" customHeight="1">
      <c r="B12" s="434" t="s">
        <v>407</v>
      </c>
      <c r="C12" s="435"/>
      <c r="D12" s="436"/>
      <c r="E12" s="446" t="str">
        <f>+VLOOKUP($B$12,Listas!$B$8:$C$98,2,FALSE)</f>
        <v>91010110</v>
      </c>
      <c r="F12" s="447"/>
    </row>
    <row r="13" spans="1:10" s="54" customFormat="1" ht="16.5" customHeight="1" thickBot="1">
      <c r="B13" s="437"/>
      <c r="C13" s="438"/>
      <c r="D13" s="439"/>
      <c r="E13" s="448"/>
      <c r="F13" s="449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3" t="s">
        <v>143</v>
      </c>
      <c r="C15" s="444"/>
      <c r="D15" s="444"/>
      <c r="E15" s="445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0" t="s">
        <v>271</v>
      </c>
      <c r="C29" s="441"/>
      <c r="D29" s="441"/>
      <c r="E29" s="442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2" t="s">
        <v>131</v>
      </c>
      <c r="D39" s="433"/>
      <c r="E39" s="432" t="s">
        <v>132</v>
      </c>
      <c r="F39" s="433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7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38"/>
    </row>
    <row r="2" spans="1:13" s="37" customFormat="1" ht="23.25" customHeight="1">
      <c r="A2" s="494" t="s">
        <v>4</v>
      </c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38"/>
    </row>
    <row r="3" spans="1:13" s="37" customFormat="1" ht="23.25" customHeight="1">
      <c r="A3" s="496" t="s">
        <v>113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38"/>
    </row>
    <row r="4" spans="1:13" s="37" customFormat="1" ht="10.5" customHeight="1">
      <c r="A4" s="491"/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38"/>
    </row>
    <row r="5" spans="1:13" s="37" customFormat="1" ht="10.5" customHeight="1" thickBot="1">
      <c r="A5" s="493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38"/>
    </row>
    <row r="6" spans="1:13" s="7" customFormat="1" ht="25.5" customHeight="1" thickBot="1">
      <c r="A6" s="41" t="s">
        <v>12</v>
      </c>
      <c r="B6" s="467" t="str">
        <f>+TOTAL!C6</f>
        <v>PEREIRA</v>
      </c>
      <c r="C6" s="468"/>
      <c r="D6" s="468"/>
      <c r="E6" s="468"/>
      <c r="F6" s="468"/>
      <c r="G6" s="468"/>
      <c r="H6" s="468"/>
      <c r="I6" s="469"/>
      <c r="J6" s="41" t="s">
        <v>114</v>
      </c>
      <c r="K6" s="504" t="str">
        <f>+TOTAL!F6</f>
        <v>2020</v>
      </c>
      <c r="L6" s="505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7" t="s">
        <v>1</v>
      </c>
      <c r="B8" s="468"/>
      <c r="C8" s="468"/>
      <c r="D8" s="468"/>
      <c r="E8" s="468"/>
      <c r="F8" s="468"/>
      <c r="G8" s="468"/>
      <c r="H8" s="468"/>
      <c r="I8" s="468"/>
      <c r="J8" s="468"/>
      <c r="K8" s="468"/>
      <c r="L8" s="469"/>
    </row>
    <row r="9" spans="1:13" s="54" customFormat="1" ht="16.5" customHeight="1" thickBot="1">
      <c r="A9" s="467" t="s">
        <v>2</v>
      </c>
      <c r="B9" s="468"/>
      <c r="C9" s="468"/>
      <c r="D9" s="468"/>
      <c r="E9" s="468"/>
      <c r="F9" s="468"/>
      <c r="G9" s="468"/>
      <c r="H9" s="468"/>
      <c r="I9" s="469"/>
      <c r="J9" s="467" t="s">
        <v>13</v>
      </c>
      <c r="K9" s="468"/>
      <c r="L9" s="469"/>
    </row>
    <row r="10" spans="1:13" s="54" customFormat="1" ht="15.75" customHeight="1">
      <c r="A10" s="470" t="str">
        <f>+TOTAL!B12</f>
        <v>Dirección de Bienestar</v>
      </c>
      <c r="B10" s="471"/>
      <c r="C10" s="471"/>
      <c r="D10" s="471"/>
      <c r="E10" s="471"/>
      <c r="F10" s="471"/>
      <c r="G10" s="471"/>
      <c r="H10" s="471"/>
      <c r="I10" s="472"/>
      <c r="J10" s="470" t="str">
        <f>+TOTAL!E12</f>
        <v>91010110</v>
      </c>
      <c r="K10" s="471"/>
      <c r="L10" s="472"/>
    </row>
    <row r="11" spans="1:13" s="54" customFormat="1" ht="15.75" customHeight="1" thickBot="1">
      <c r="A11" s="473"/>
      <c r="B11" s="474"/>
      <c r="C11" s="474"/>
      <c r="D11" s="474"/>
      <c r="E11" s="474"/>
      <c r="F11" s="474"/>
      <c r="G11" s="474"/>
      <c r="H11" s="474"/>
      <c r="I11" s="475"/>
      <c r="J11" s="473"/>
      <c r="K11" s="474"/>
      <c r="L11" s="475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8" t="s">
        <v>84</v>
      </c>
      <c r="B13" s="499"/>
      <c r="C13" s="499"/>
      <c r="D13" s="499"/>
      <c r="E13" s="499"/>
      <c r="F13" s="499"/>
      <c r="G13" s="499"/>
      <c r="H13" s="499"/>
      <c r="I13" s="499"/>
      <c r="J13" s="499"/>
      <c r="K13" s="499"/>
      <c r="L13" s="500"/>
    </row>
    <row r="14" spans="1:13" ht="31.5" customHeight="1">
      <c r="A14" s="511" t="s">
        <v>82</v>
      </c>
      <c r="B14" s="466" t="s">
        <v>83</v>
      </c>
      <c r="C14" s="466"/>
      <c r="D14" s="466"/>
      <c r="E14" s="466" t="s">
        <v>81</v>
      </c>
      <c r="F14" s="466"/>
      <c r="G14" s="466"/>
      <c r="H14" s="466" t="s">
        <v>87</v>
      </c>
      <c r="I14" s="466"/>
      <c r="J14" s="463" t="s">
        <v>93</v>
      </c>
      <c r="K14" s="489"/>
      <c r="L14" s="490"/>
    </row>
    <row r="15" spans="1:13" s="64" customFormat="1" ht="16.5" customHeight="1" thickBot="1">
      <c r="A15" s="486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8" t="s">
        <v>85</v>
      </c>
      <c r="B32" s="499"/>
      <c r="C32" s="499"/>
      <c r="D32" s="499"/>
      <c r="E32" s="499"/>
      <c r="F32" s="499"/>
      <c r="G32" s="499"/>
      <c r="H32" s="499"/>
      <c r="I32" s="499"/>
      <c r="J32" s="499"/>
      <c r="K32" s="499"/>
      <c r="L32" s="500"/>
    </row>
    <row r="33" spans="1:12" ht="16.5" hidden="1" customHeight="1">
      <c r="A33" s="485" t="s">
        <v>100</v>
      </c>
      <c r="B33" s="501" t="s">
        <v>17</v>
      </c>
      <c r="C33" s="501"/>
      <c r="D33" s="501"/>
      <c r="E33" s="463" t="s">
        <v>34</v>
      </c>
      <c r="F33" s="464"/>
      <c r="G33" s="464"/>
      <c r="H33" s="465"/>
      <c r="I33" s="501" t="s">
        <v>88</v>
      </c>
      <c r="J33" s="459" t="s">
        <v>90</v>
      </c>
      <c r="K33" s="459" t="s">
        <v>92</v>
      </c>
      <c r="L33" s="461" t="s">
        <v>86</v>
      </c>
    </row>
    <row r="34" spans="1:12" ht="45.75" hidden="1" customHeight="1" thickBot="1">
      <c r="A34" s="486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2"/>
      <c r="J34" s="460"/>
      <c r="K34" s="460"/>
      <c r="L34" s="462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6" t="s">
        <v>95</v>
      </c>
      <c r="B52" s="507"/>
      <c r="C52" s="507"/>
      <c r="D52" s="507"/>
      <c r="E52" s="507"/>
      <c r="F52" s="507"/>
      <c r="G52" s="507"/>
      <c r="H52" s="507"/>
      <c r="I52" s="507"/>
      <c r="J52" s="507"/>
      <c r="K52" s="507"/>
      <c r="L52" s="508"/>
    </row>
    <row r="53" spans="1:12" ht="15.75" customHeight="1">
      <c r="A53" s="476" t="s">
        <v>99</v>
      </c>
      <c r="B53" s="477"/>
      <c r="C53" s="463" t="s">
        <v>107</v>
      </c>
      <c r="D53" s="464"/>
      <c r="E53" s="465"/>
      <c r="F53" s="463" t="s">
        <v>108</v>
      </c>
      <c r="G53" s="464"/>
      <c r="H53" s="465"/>
      <c r="I53" s="463" t="s">
        <v>109</v>
      </c>
      <c r="J53" s="464"/>
      <c r="K53" s="465"/>
      <c r="L53" s="461" t="s">
        <v>111</v>
      </c>
    </row>
    <row r="54" spans="1:12" ht="34.5" customHeight="1" thickBot="1">
      <c r="A54" s="478"/>
      <c r="B54" s="479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2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09" t="s">
        <v>96</v>
      </c>
      <c r="B65" s="510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09" t="s">
        <v>97</v>
      </c>
      <c r="B76" s="510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09" t="s">
        <v>110</v>
      </c>
      <c r="B77" s="510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0" t="s">
        <v>98</v>
      </c>
      <c r="B78" s="481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3" t="s">
        <v>275</v>
      </c>
      <c r="B81" s="444"/>
      <c r="C81" s="444"/>
      <c r="D81" s="444"/>
      <c r="E81" s="444"/>
      <c r="F81" s="444"/>
      <c r="G81" s="443" t="s">
        <v>112</v>
      </c>
      <c r="H81" s="444"/>
      <c r="I81" s="444"/>
      <c r="J81" s="444"/>
      <c r="K81" s="444"/>
      <c r="L81" s="445"/>
    </row>
    <row r="82" spans="1:12" ht="15.75" customHeight="1">
      <c r="A82" s="476" t="s">
        <v>99</v>
      </c>
      <c r="B82" s="489"/>
      <c r="C82" s="477"/>
      <c r="D82" s="501" t="s">
        <v>278</v>
      </c>
      <c r="E82" s="501"/>
      <c r="F82" s="516"/>
      <c r="G82" s="511" t="s">
        <v>99</v>
      </c>
      <c r="H82" s="466"/>
      <c r="I82" s="466"/>
      <c r="J82" s="466" t="s">
        <v>279</v>
      </c>
      <c r="K82" s="466"/>
      <c r="L82" s="517"/>
    </row>
    <row r="83" spans="1:12" ht="16.5" customHeight="1" thickBot="1">
      <c r="A83" s="478"/>
      <c r="B83" s="503"/>
      <c r="C83" s="479"/>
      <c r="D83" s="61" t="s">
        <v>55</v>
      </c>
      <c r="E83" s="61" t="s">
        <v>56</v>
      </c>
      <c r="F83" s="130" t="s">
        <v>16</v>
      </c>
      <c r="G83" s="486"/>
      <c r="H83" s="502"/>
      <c r="I83" s="502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8" t="s">
        <v>115</v>
      </c>
      <c r="H84" s="519"/>
      <c r="I84" s="520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2" t="s">
        <v>116</v>
      </c>
      <c r="H85" s="513"/>
      <c r="I85" s="514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2" t="s">
        <v>276</v>
      </c>
      <c r="B103" s="483"/>
      <c r="C103" s="484"/>
      <c r="D103" s="169"/>
      <c r="E103" s="170"/>
      <c r="F103" s="171">
        <f>SUM(F83:F102)</f>
        <v>0</v>
      </c>
      <c r="G103" s="482" t="s">
        <v>130</v>
      </c>
      <c r="H103" s="483"/>
      <c r="I103" s="483"/>
      <c r="J103" s="515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2" t="s">
        <v>277</v>
      </c>
      <c r="B105" s="483"/>
      <c r="C105" s="483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E124" zoomScale="80" zoomScaleNormal="80" workbookViewId="0">
      <selection activeCell="K129" sqref="K129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55.140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3"/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2"/>
      <c r="AA1" s="37"/>
    </row>
    <row r="2" spans="1:27" ht="39" customHeight="1">
      <c r="A2" s="2"/>
      <c r="B2" s="533" t="s">
        <v>4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5"/>
      <c r="AA2" s="37"/>
    </row>
    <row r="3" spans="1:27" ht="27.75" customHeight="1">
      <c r="A3" s="2"/>
      <c r="B3" s="533" t="s">
        <v>113</v>
      </c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4"/>
      <c r="Q3" s="534"/>
      <c r="R3" s="534"/>
      <c r="S3" s="534"/>
      <c r="T3" s="534"/>
      <c r="U3" s="534"/>
      <c r="V3" s="534"/>
      <c r="W3" s="534"/>
      <c r="X3" s="534"/>
      <c r="Y3" s="534"/>
      <c r="Z3" s="535"/>
      <c r="AA3" s="37"/>
    </row>
    <row r="4" spans="1:27" ht="10.5" customHeight="1">
      <c r="A4" s="491"/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53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3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53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2" t="s">
        <v>286</v>
      </c>
      <c r="C6" s="543"/>
      <c r="D6" s="543"/>
      <c r="E6" s="543"/>
      <c r="F6" s="543"/>
      <c r="G6" s="543"/>
      <c r="H6" s="543"/>
      <c r="I6" s="543"/>
      <c r="J6" s="543"/>
      <c r="K6" s="544"/>
      <c r="L6" s="429" t="s">
        <v>114</v>
      </c>
      <c r="M6" s="431">
        <v>2019</v>
      </c>
      <c r="N6" s="504" t="s">
        <v>285</v>
      </c>
      <c r="O6" s="545"/>
      <c r="P6" s="545"/>
      <c r="Q6" s="545"/>
      <c r="R6" s="545"/>
      <c r="S6" s="545"/>
      <c r="T6" s="545"/>
      <c r="U6" s="545"/>
      <c r="V6" s="545"/>
      <c r="W6" s="545"/>
      <c r="X6" s="545"/>
      <c r="Y6" s="545"/>
      <c r="Z6" s="546"/>
    </row>
    <row r="7" spans="1:27" s="40" customFormat="1" ht="6" customHeight="1" thickBot="1">
      <c r="A7" s="539"/>
      <c r="B7" s="539"/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40" t="str">
        <f>+TOTAL!C9</f>
        <v>UNIDADES DE APOYO DIRECTIVO</v>
      </c>
      <c r="D8" s="540"/>
      <c r="E8" s="540"/>
      <c r="F8" s="540"/>
      <c r="G8" s="540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47" t="str">
        <f>+INGRESOS!A10</f>
        <v>Dirección de Bienestar</v>
      </c>
      <c r="D9" s="547"/>
      <c r="E9" s="547"/>
      <c r="F9" s="547"/>
      <c r="G9" s="547"/>
      <c r="H9" s="382" t="s">
        <v>5</v>
      </c>
      <c r="I9" s="540" t="str">
        <f>+INGRESOS!J10</f>
        <v>91010110</v>
      </c>
      <c r="J9" s="540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  <c r="W9" s="540"/>
      <c r="X9" s="540"/>
      <c r="Y9" s="540"/>
      <c r="Z9" s="541"/>
      <c r="AA9" s="383"/>
    </row>
    <row r="10" spans="1:27" s="380" customFormat="1" ht="13.5" thickBot="1">
      <c r="A10" s="538"/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46" t="s">
        <v>3</v>
      </c>
      <c r="C11" s="526"/>
      <c r="D11" s="521" t="s">
        <v>259</v>
      </c>
      <c r="E11" s="526" t="s">
        <v>260</v>
      </c>
      <c r="F11" s="521" t="s">
        <v>249</v>
      </c>
      <c r="G11" s="521" t="s">
        <v>250</v>
      </c>
      <c r="H11" s="429" t="s">
        <v>255</v>
      </c>
      <c r="I11" s="430"/>
      <c r="J11" s="430"/>
      <c r="K11" s="430"/>
      <c r="L11" s="430"/>
      <c r="M11" s="430"/>
      <c r="N11" s="431"/>
      <c r="O11" s="429" t="s">
        <v>256</v>
      </c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1"/>
      <c r="AA11" s="379"/>
    </row>
    <row r="12" spans="1:27" s="380" customFormat="1" ht="54" customHeight="1" thickBot="1">
      <c r="A12" s="385"/>
      <c r="B12" s="448"/>
      <c r="C12" s="527"/>
      <c r="D12" s="523"/>
      <c r="E12" s="528"/>
      <c r="F12" s="523"/>
      <c r="G12" s="522"/>
      <c r="H12" s="429" t="s">
        <v>257</v>
      </c>
      <c r="I12" s="431"/>
      <c r="J12" s="429" t="s">
        <v>269</v>
      </c>
      <c r="K12" s="431"/>
      <c r="L12" s="429" t="s">
        <v>258</v>
      </c>
      <c r="M12" s="431"/>
      <c r="N12" s="529" t="s">
        <v>268</v>
      </c>
      <c r="O12" s="521" t="s">
        <v>225</v>
      </c>
      <c r="P12" s="521" t="s">
        <v>226</v>
      </c>
      <c r="Q12" s="521" t="s">
        <v>227</v>
      </c>
      <c r="R12" s="521" t="s">
        <v>228</v>
      </c>
      <c r="S12" s="521" t="s">
        <v>227</v>
      </c>
      <c r="T12" s="521" t="s">
        <v>229</v>
      </c>
      <c r="U12" s="521" t="s">
        <v>229</v>
      </c>
      <c r="V12" s="521" t="s">
        <v>228</v>
      </c>
      <c r="W12" s="521" t="s">
        <v>230</v>
      </c>
      <c r="X12" s="521" t="s">
        <v>231</v>
      </c>
      <c r="Y12" s="521" t="s">
        <v>224</v>
      </c>
      <c r="Z12" s="521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22"/>
      <c r="E13" s="527"/>
      <c r="F13" s="429" t="s">
        <v>248</v>
      </c>
      <c r="G13" s="431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0"/>
      <c r="O13" s="522"/>
      <c r="P13" s="522"/>
      <c r="Q13" s="522"/>
      <c r="R13" s="522"/>
      <c r="S13" s="522"/>
      <c r="T13" s="522"/>
      <c r="U13" s="522"/>
      <c r="V13" s="522"/>
      <c r="W13" s="522"/>
      <c r="X13" s="522"/>
      <c r="Y13" s="522"/>
      <c r="Z13" s="522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426" t="s">
        <v>1265</v>
      </c>
      <c r="H102" s="407" t="str">
        <f>+IF(I102=""," ",VLOOKUP(I102,Listas!$I$16:$J$17,2,FALSE))</f>
        <v>07</v>
      </c>
      <c r="I102" s="406" t="s">
        <v>472</v>
      </c>
      <c r="J102" s="408">
        <f>+IF(K102=""," ",VLOOKUP(K102,PUC!$B:$C,2,FALSE))</f>
        <v>5195959529</v>
      </c>
      <c r="K102" s="406" t="s">
        <v>1180</v>
      </c>
      <c r="L102" s="405" t="str">
        <f>+IF(M102=""," ",VLOOKUP(M102,Listas!$F$9:$G$17,2,FALSE))</f>
        <v>05</v>
      </c>
      <c r="M102" s="409" t="s">
        <v>453</v>
      </c>
      <c r="N102" s="410">
        <f>+'[1]Sede Belmonte'!$R$84</f>
        <v>306000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7">
        <f>+MROUND(470000*3*1*1.05,1000)</f>
        <v>1481000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1264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1264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05</v>
      </c>
      <c r="M106" s="335" t="s">
        <v>453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/>
      <c r="H107" s="16" t="str">
        <f>+IF(I107=""," ",VLOOKUP(I107,Listas!$I$16:$J$17,2,FALSE))</f>
        <v>07</v>
      </c>
      <c r="I107" s="326" t="s">
        <v>472</v>
      </c>
      <c r="J107" s="343" t="str">
        <f>+IF(K107=""," ",VLOOKUP(K107,PUC!$B:$C,2,FALSE))</f>
        <v xml:space="preserve"> </v>
      </c>
      <c r="K107" s="326"/>
      <c r="L107" s="17" t="str">
        <f>+IF(M107=""," ",VLOOKUP(M107,Listas!$F$9:$G$17,2,FALSE))</f>
        <v>05</v>
      </c>
      <c r="M107" s="335" t="s">
        <v>453</v>
      </c>
      <c r="N107" s="328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372"/>
      <c r="H108" s="16" t="str">
        <f>+IF(I108=""," ",VLOOKUP(I108,Listas!$I$16:$J$17,2,FALSE))</f>
        <v>07</v>
      </c>
      <c r="I108" s="326" t="s">
        <v>472</v>
      </c>
      <c r="J108" s="343" t="str">
        <f>+IF(K108=""," ",VLOOKUP(K108,PUC!$B:$C,2,FALSE))</f>
        <v xml:space="preserve"> </v>
      </c>
      <c r="K108" s="326"/>
      <c r="L108" s="17" t="str">
        <f>+IF(M108=""," ",VLOOKUP(M108,Listas!$F$9:$G$17,2,FALSE))</f>
        <v>05</v>
      </c>
      <c r="M108" s="335" t="s">
        <v>453</v>
      </c>
      <c r="N108" s="328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372"/>
      <c r="H109" s="16" t="str">
        <f>+IF(I109=""," ",VLOOKUP(I109,Listas!$I$16:$J$17,2,FALSE))</f>
        <v>07</v>
      </c>
      <c r="I109" s="326" t="s">
        <v>472</v>
      </c>
      <c r="J109" s="343" t="str">
        <f>+IF(K109=""," ",VLOOKUP(K109,PUC!$B:$C,2,FALSE))</f>
        <v xml:space="preserve"> </v>
      </c>
      <c r="K109" s="326"/>
      <c r="L109" s="17" t="str">
        <f>+IF(M109=""," ",VLOOKUP(M109,Listas!$F$9:$G$17,2,FALSE))</f>
        <v>05</v>
      </c>
      <c r="M109" s="335" t="s">
        <v>453</v>
      </c>
      <c r="N109" s="328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372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05</v>
      </c>
      <c r="M110" s="335" t="s">
        <v>453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05</v>
      </c>
      <c r="M111" s="335" t="s">
        <v>453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05</v>
      </c>
      <c r="M112" s="335" t="s">
        <v>453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05</v>
      </c>
      <c r="M113" s="335" t="s">
        <v>453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05</v>
      </c>
      <c r="M114" s="335" t="s">
        <v>453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05</v>
      </c>
      <c r="M115" s="335" t="s">
        <v>453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05</v>
      </c>
      <c r="M116" s="335" t="s">
        <v>453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05</v>
      </c>
      <c r="M117" s="335" t="s">
        <v>453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05</v>
      </c>
      <c r="M118" s="335" t="s">
        <v>453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05</v>
      </c>
      <c r="M119" s="335" t="s">
        <v>453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05</v>
      </c>
      <c r="M120" s="335" t="s">
        <v>453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>
        <f>+'[1]Sede Belmonte'!$G$84</f>
        <v>101000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>
        <f>+'[1]Sede Belmonte'!$H$84</f>
        <v>417000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>
        <f>+'[1]Sede Belmonte'!$I$84</f>
        <v>923000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>
        <f>+'[1]Sede Belmonte'!$J$84</f>
        <v>1428000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>
        <f>+'[1]Sede Belmonte'!$K$84</f>
        <v>60000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>
        <f>+'[1]Sede Belmonte'!$L$84</f>
        <v>447000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>
        <f>+'[1]Sede Belmonte'!$M$84</f>
        <v>48000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>
        <f>+'[1]Sede Belmonte'!$N$84</f>
        <v>149000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>
        <f>+'[1]Sede Belmonte'!$O$84</f>
        <v>4170000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07</v>
      </c>
      <c r="M130" s="335" t="s">
        <v>457</v>
      </c>
      <c r="N130" s="328">
        <f>+'[1]Sede Belmonte'!$P$84</f>
        <v>1489000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>
        <f>+'[1]Sede Belmonte'!$Q$84</f>
        <v>1370000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4" t="s">
        <v>280</v>
      </c>
      <c r="C150" s="525"/>
      <c r="D150" s="525"/>
      <c r="E150" s="525"/>
      <c r="F150" s="525"/>
      <c r="G150" s="525"/>
      <c r="H150" s="525"/>
      <c r="I150" s="525"/>
      <c r="J150" s="525"/>
      <c r="K150" s="525"/>
      <c r="L150" s="525"/>
      <c r="M150" s="525"/>
      <c r="N150" s="279">
        <f>SUM(N14:N149)</f>
        <v>14165000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E42" sqref="E42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0" t="s">
        <v>627</v>
      </c>
      <c r="C2" s="551"/>
      <c r="D2" s="551"/>
      <c r="E2" s="551"/>
      <c r="F2" s="552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8" t="s">
        <v>1017</v>
      </c>
      <c r="C4" s="548"/>
      <c r="D4" s="548"/>
      <c r="E4" s="548"/>
      <c r="F4" s="548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8" t="s">
        <v>1018</v>
      </c>
      <c r="C5" s="548"/>
      <c r="D5" s="548"/>
      <c r="E5" s="548"/>
      <c r="F5" s="548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8" t="s">
        <v>1019</v>
      </c>
      <c r="C6" s="548"/>
      <c r="D6" s="548"/>
      <c r="E6" s="548"/>
      <c r="F6" s="548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8" t="s">
        <v>1020</v>
      </c>
      <c r="C7" s="548"/>
      <c r="D7" s="548"/>
      <c r="E7" s="548"/>
      <c r="F7" s="548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8" t="s">
        <v>1021</v>
      </c>
      <c r="C8" s="548"/>
      <c r="D8" s="548"/>
      <c r="E8" s="548"/>
      <c r="F8" s="548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8" t="s">
        <v>1022</v>
      </c>
      <c r="C9" s="548"/>
      <c r="D9" s="548"/>
      <c r="E9" s="548"/>
      <c r="F9" s="548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8" t="s">
        <v>1023</v>
      </c>
      <c r="C10" s="548"/>
      <c r="D10" s="548"/>
      <c r="E10" s="548"/>
      <c r="F10" s="548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8" t="s">
        <v>1024</v>
      </c>
      <c r="C11" s="548"/>
      <c r="D11" s="548"/>
      <c r="E11" s="548"/>
      <c r="F11" s="548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8" t="s">
        <v>1025</v>
      </c>
      <c r="C12" s="548"/>
      <c r="D12" s="548"/>
      <c r="E12" s="548"/>
      <c r="F12" s="548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8" t="s">
        <v>1026</v>
      </c>
      <c r="C13" s="548"/>
      <c r="D13" s="548"/>
      <c r="E13" s="548"/>
      <c r="F13" s="548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8" t="s">
        <v>1027</v>
      </c>
      <c r="C14" s="548"/>
      <c r="D14" s="548"/>
      <c r="E14" s="548"/>
      <c r="F14" s="548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8" t="s">
        <v>1028</v>
      </c>
      <c r="C15" s="548"/>
      <c r="D15" s="548"/>
      <c r="E15" s="548"/>
      <c r="F15" s="548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8" t="s">
        <v>1029</v>
      </c>
      <c r="C16" s="548"/>
      <c r="D16" s="548"/>
      <c r="E16" s="548"/>
      <c r="F16" s="548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8" t="s">
        <v>1030</v>
      </c>
      <c r="C17" s="548"/>
      <c r="D17" s="548"/>
      <c r="E17" s="548"/>
      <c r="F17" s="548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8" t="s">
        <v>1031</v>
      </c>
      <c r="C18" s="548"/>
      <c r="D18" s="548"/>
      <c r="E18" s="548"/>
      <c r="F18" s="548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8" t="s">
        <v>1032</v>
      </c>
      <c r="C19" s="548"/>
      <c r="D19" s="548"/>
      <c r="E19" s="548"/>
      <c r="F19" s="548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8" t="s">
        <v>1033</v>
      </c>
      <c r="C20" s="548"/>
      <c r="D20" s="548"/>
      <c r="E20" s="548"/>
      <c r="F20" s="548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8" t="s">
        <v>1034</v>
      </c>
      <c r="C21" s="548"/>
      <c r="D21" s="548"/>
      <c r="E21" s="548"/>
      <c r="F21" s="548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8" t="s">
        <v>1035</v>
      </c>
      <c r="C22" s="548"/>
      <c r="D22" s="548"/>
      <c r="E22" s="548"/>
      <c r="F22" s="548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8" t="s">
        <v>1036</v>
      </c>
      <c r="C23" s="548"/>
      <c r="D23" s="548"/>
      <c r="E23" s="548"/>
      <c r="F23" s="548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8" t="s">
        <v>1037</v>
      </c>
      <c r="C24" s="548"/>
      <c r="D24" s="548"/>
      <c r="E24" s="548"/>
      <c r="F24" s="548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8" t="s">
        <v>1038</v>
      </c>
      <c r="C25" s="548"/>
      <c r="D25" s="548"/>
      <c r="E25" s="548"/>
      <c r="F25" s="548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8" t="s">
        <v>1039</v>
      </c>
      <c r="C26" s="548"/>
      <c r="D26" s="548"/>
      <c r="E26" s="548"/>
      <c r="F26" s="548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8" t="s">
        <v>1040</v>
      </c>
      <c r="C27" s="548"/>
      <c r="D27" s="548"/>
      <c r="E27" s="548"/>
      <c r="F27" s="548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8" t="s">
        <v>1041</v>
      </c>
      <c r="C28" s="548"/>
      <c r="D28" s="548"/>
      <c r="E28" s="548"/>
      <c r="F28" s="548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8" t="s">
        <v>1042</v>
      </c>
      <c r="C29" s="548"/>
      <c r="D29" s="548"/>
      <c r="E29" s="548"/>
      <c r="F29" s="548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8" t="s">
        <v>1043</v>
      </c>
      <c r="C30" s="548"/>
      <c r="D30" s="548"/>
      <c r="E30" s="548"/>
      <c r="F30" s="548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306000</v>
      </c>
      <c r="J30" s="362"/>
      <c r="K30" s="364">
        <f t="shared" si="0"/>
        <v>306000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306000</v>
      </c>
      <c r="N30" s="362"/>
    </row>
    <row r="31" spans="1:14">
      <c r="A31" s="357">
        <v>10140101</v>
      </c>
      <c r="B31" s="548" t="s">
        <v>1044</v>
      </c>
      <c r="C31" s="548"/>
      <c r="D31" s="548"/>
      <c r="E31" s="548"/>
      <c r="F31" s="548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8" t="s">
        <v>1045</v>
      </c>
      <c r="C32" s="548"/>
      <c r="D32" s="548"/>
      <c r="E32" s="548"/>
      <c r="F32" s="548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13859000</v>
      </c>
      <c r="J32" s="362"/>
      <c r="K32" s="364">
        <f t="shared" si="0"/>
        <v>13859000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13859000</v>
      </c>
      <c r="N32" s="362"/>
    </row>
    <row r="33" spans="1:14">
      <c r="A33" s="359" t="s">
        <v>149</v>
      </c>
      <c r="B33" s="548" t="s">
        <v>1046</v>
      </c>
      <c r="C33" s="548"/>
      <c r="D33" s="548"/>
      <c r="E33" s="548"/>
      <c r="F33" s="548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8" t="s">
        <v>1047</v>
      </c>
      <c r="C34" s="548"/>
      <c r="D34" s="548"/>
      <c r="E34" s="548"/>
      <c r="F34" s="548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8" t="s">
        <v>1048</v>
      </c>
      <c r="C35" s="548"/>
      <c r="D35" s="548"/>
      <c r="E35" s="548"/>
      <c r="F35" s="548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8" t="s">
        <v>1050</v>
      </c>
      <c r="C36" s="548"/>
      <c r="D36" s="548"/>
      <c r="E36" s="548"/>
      <c r="F36" s="548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8" t="s">
        <v>1052</v>
      </c>
      <c r="C37" s="548"/>
      <c r="D37" s="548"/>
      <c r="E37" s="548"/>
      <c r="F37" s="548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8" t="s">
        <v>1054</v>
      </c>
      <c r="C38" s="548"/>
      <c r="D38" s="548"/>
      <c r="E38" s="548"/>
      <c r="F38" s="548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8" t="s">
        <v>1056</v>
      </c>
      <c r="C39" s="548"/>
      <c r="D39" s="548"/>
      <c r="E39" s="548"/>
      <c r="F39" s="548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49" t="s">
        <v>1057</v>
      </c>
      <c r="B41" s="549"/>
      <c r="C41" s="549"/>
      <c r="D41" s="549"/>
      <c r="E41" s="549"/>
      <c r="F41" s="549"/>
      <c r="G41" s="363">
        <f>+SUM(G4:G39)</f>
        <v>0</v>
      </c>
      <c r="H41" s="363">
        <f t="shared" ref="H41:M41" si="2">+SUM(H4:H39)</f>
        <v>0</v>
      </c>
      <c r="I41" s="363">
        <f t="shared" si="2"/>
        <v>14165000</v>
      </c>
      <c r="J41" s="363">
        <f t="shared" si="2"/>
        <v>0</v>
      </c>
      <c r="K41" s="363">
        <f t="shared" si="2"/>
        <v>14165000</v>
      </c>
      <c r="L41" s="363">
        <f t="shared" si="2"/>
        <v>0</v>
      </c>
      <c r="M41" s="363">
        <f t="shared" si="2"/>
        <v>14165000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2019-11-14T14:46:30Z</dcterms:modified>
</cp:coreProperties>
</file>