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727EF1AE-B472-41C3-A428-AA35CBAEEA9C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3" i="7" l="1"/>
  <c r="N104" i="7" l="1"/>
  <c r="L103" i="7" l="1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N110" i="7" l="1"/>
  <c r="N105" i="7" l="1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H7" i="12"/>
  <c r="K7" i="12" s="1"/>
  <c r="H12" i="12"/>
  <c r="H18" i="12"/>
  <c r="K18" i="12" s="1"/>
  <c r="H22" i="12"/>
  <c r="K22" i="12" s="1"/>
  <c r="H26" i="12"/>
  <c r="H30" i="12"/>
  <c r="H4" i="12"/>
  <c r="L16" i="12"/>
  <c r="I16" i="12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K16" i="12" l="1"/>
  <c r="M16" i="12" s="1"/>
  <c r="K26" i="12"/>
  <c r="M26" i="12" s="1"/>
  <c r="K4" i="12"/>
  <c r="M4" i="12" s="1"/>
  <c r="K29" i="12"/>
  <c r="M29" i="12" s="1"/>
  <c r="M22" i="12"/>
  <c r="K12" i="12"/>
  <c r="M12" i="12" s="1"/>
  <c r="K33" i="12"/>
  <c r="M33" i="12" s="1"/>
  <c r="K17" i="12"/>
  <c r="M17" i="12" s="1"/>
  <c r="M18" i="12"/>
  <c r="K21" i="12"/>
  <c r="M21" i="12" s="1"/>
  <c r="L41" i="12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7" i="12"/>
  <c r="K11" i="12"/>
  <c r="M11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L44" i="12" l="1"/>
  <c r="E12" i="5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  <c r="N131" i="7" l="1"/>
  <c r="N128" i="7"/>
  <c r="N129" i="7"/>
  <c r="N122" i="7"/>
  <c r="N123" i="7"/>
  <c r="N130" i="7"/>
  <c r="N127" i="7"/>
  <c r="N124" i="7"/>
  <c r="N125" i="7"/>
  <c r="N126" i="7"/>
  <c r="N121" i="7"/>
  <c r="I32" i="12" s="1"/>
  <c r="K32" i="12" s="1"/>
  <c r="M32" i="12" s="1"/>
  <c r="N102" i="7" l="1"/>
  <c r="I30" i="12" l="1"/>
  <c r="N150" i="7"/>
  <c r="K30" i="12" l="1"/>
  <c r="I41" i="12"/>
  <c r="M30" i="12" l="1"/>
  <c r="M41" i="12" s="1"/>
  <c r="K41" i="12"/>
</calcChain>
</file>

<file path=xl/sharedStrings.xml><?xml version="1.0" encoding="utf-8"?>
<sst xmlns="http://schemas.openxmlformats.org/spreadsheetml/2006/main" count="3095" uniqueCount="1269">
  <si>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</si>
  <si>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</si>
  <si>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</si>
  <si>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</si>
  <si>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</si>
  <si>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</si>
  <si>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</si>
  <si>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</si>
  <si>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</si>
  <si>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</si>
  <si>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</si>
  <si>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</si>
  <si>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</si>
  <si>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</si>
  <si>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</si>
  <si>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</si>
  <si>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</si>
  <si>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</si>
  <si>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</si>
  <si>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</si>
  <si>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</si>
  <si>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</si>
  <si>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</si>
  <si>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</si>
  <si>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</si>
  <si>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</si>
  <si>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</si>
  <si>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</si>
  <si>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</si>
  <si>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</si>
  <si>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</si>
  <si>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</si>
  <si>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</si>
  <si>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</si>
  <si>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</si>
  <si>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</si>
  <si>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</si>
  <si>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</si>
  <si>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</si>
  <si>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</si>
  <si>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</si>
  <si>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</si>
  <si>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</si>
  <si>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</si>
  <si>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</si>
  <si>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</si>
  <si>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</si>
  <si>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</si>
  <si>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</si>
  <si>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</si>
  <si>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</si>
  <si>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</si>
  <si>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</si>
  <si>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</si>
  <si>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</si>
  <si>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</si>
  <si>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</si>
  <si>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</si>
  <si>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</si>
  <si>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</si>
  <si>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</si>
  <si>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</si>
  <si>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</si>
  <si>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</si>
  <si>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</si>
  <si>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</si>
  <si>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</si>
  <si>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</si>
  <si>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</si>
  <si>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</si>
  <si>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</si>
  <si>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</si>
  <si>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</si>
  <si>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</si>
  <si>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</si>
  <si>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</si>
  <si>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</si>
  <si>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</si>
  <si>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</si>
  <si>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</si>
  <si>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</si>
  <si>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</si>
  <si>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</si>
  <si>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</si>
  <si>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</si>
  <si>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</si>
  <si>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</si>
  <si>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</si>
  <si>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</si>
  <si>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</si>
  <si>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</si>
  <si>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</si>
  <si>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</si>
  <si>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</si>
  <si>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</si>
  <si>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</si>
  <si>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</si>
  <si>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</si>
  <si>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</si>
  <si>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</si>
  <si>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</si>
  <si>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</si>
  <si>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</si>
  <si>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</si>
  <si>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</si>
  <si>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</si>
  <si>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</si>
  <si>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</si>
  <si>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</si>
  <si>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</si>
  <si>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</si>
  <si>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</si>
  <si>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</si>
  <si>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</si>
  <si>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</si>
  <si>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</si>
  <si>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</si>
  <si>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</si>
  <si>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</si>
  <si>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</si>
  <si>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</si>
  <si>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</si>
  <si>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</si>
  <si>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</si>
  <si>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</si>
  <si>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</si>
  <si>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</si>
  <si>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</si>
  <si>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</si>
  <si>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</si>
  <si>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</si>
  <si>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</si>
  <si>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</si>
  <si>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</si>
  <si>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</si>
  <si>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</si>
  <si>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</si>
  <si>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</si>
  <si>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</si>
  <si>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</si>
  <si>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</si>
  <si>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</si>
  <si>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</si>
  <si>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</si>
  <si>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</si>
  <si>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</si>
  <si>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</si>
  <si>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</si>
  <si>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</si>
  <si>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</si>
  <si>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</si>
  <si>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</si>
  <si>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</si>
  <si>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</si>
  <si>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</si>
  <si>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</si>
  <si>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</si>
  <si>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</si>
  <si>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</si>
  <si>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</si>
  <si>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</si>
  <si>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</si>
  <si>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</si>
  <si>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</si>
  <si>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</si>
  <si>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</si>
  <si>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</si>
  <si>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</si>
  <si>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</si>
  <si>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</si>
  <si>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</si>
  <si>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</si>
  <si>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</si>
  <si>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</si>
  <si>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</si>
  <si>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</si>
  <si>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</si>
  <si>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</si>
  <si>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</si>
  <si>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</si>
  <si>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</si>
  <si>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</si>
  <si>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</si>
  <si>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</si>
  <si>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</si>
  <si>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</si>
  <si>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</si>
  <si>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</si>
  <si>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</si>
  <si>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</si>
  <si>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</si>
  <si>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</si>
  <si>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</si>
  <si>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</si>
  <si>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</si>
  <si>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</si>
  <si>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</si>
  <si>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</si>
  <si>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</si>
  <si>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</si>
  <si>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</si>
  <si>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</si>
  <si>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</si>
  <si>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</si>
  <si>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</si>
  <si>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</si>
  <si>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</si>
  <si>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</si>
  <si>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</si>
  <si>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</si>
  <si>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</si>
  <si>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</si>
  <si>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</si>
  <si>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</si>
  <si>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</si>
  <si>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</si>
  <si>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</si>
  <si>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</si>
  <si>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</si>
  <si>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</si>
  <si>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</si>
  <si>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</si>
  <si>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</si>
  <si>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</si>
  <si>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</si>
  <si>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</si>
  <si>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</si>
  <si>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</si>
  <si>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</si>
  <si>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</si>
  <si>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</si>
  <si>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</si>
  <si>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</si>
  <si>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</si>
  <si>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</si>
  <si>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</si>
  <si>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</si>
  <si>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</si>
  <si>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</si>
  <si>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</si>
  <si>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</si>
  <si>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</si>
  <si>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</si>
  <si>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</si>
  <si>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</si>
  <si>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</si>
  <si>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</si>
  <si>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</si>
  <si>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</si>
  <si>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</si>
  <si>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</si>
  <si>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</si>
  <si>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</si>
  <si>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</si>
  <si>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</si>
  <si>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</si>
  <si>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</si>
  <si>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</si>
  <si>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</si>
  <si>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</si>
  <si>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</si>
  <si>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</si>
  <si>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</si>
  <si>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</si>
  <si>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</si>
  <si>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</si>
  <si>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</si>
  <si>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</si>
  <si>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</si>
  <si>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</si>
  <si>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</si>
  <si>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</si>
  <si>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</si>
  <si>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</si>
  <si>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</si>
  <si>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</si>
  <si>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</si>
  <si>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</si>
  <si>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</si>
  <si>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</si>
  <si>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</si>
  <si>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</si>
  <si>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</si>
  <si>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</si>
  <si>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</si>
  <si>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</si>
  <si>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</si>
  <si>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</si>
  <si>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</si>
  <si>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</si>
  <si>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</si>
  <si>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</si>
  <si>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</si>
  <si>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</si>
  <si>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</si>
  <si>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</si>
  <si>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</si>
  <si>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</si>
  <si>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</si>
  <si>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</si>
  <si>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</si>
  <si>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</si>
  <si>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</si>
  <si>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</si>
  <si>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</si>
  <si>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</si>
  <si>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</si>
  <si>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</si>
  <si>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</si>
  <si>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</si>
  <si>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</si>
  <si>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</si>
  <si>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</si>
  <si>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</si>
  <si>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</si>
  <si>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</si>
  <si>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</si>
  <si>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</si>
  <si>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</si>
  <si>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</si>
  <si>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</si>
  <si>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</si>
  <si>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</si>
  <si>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</si>
  <si>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</si>
  <si>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</si>
  <si>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</si>
  <si>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</si>
  <si>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</si>
  <si>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</si>
  <si>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</si>
  <si>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</si>
  <si>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</si>
  <si>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</si>
  <si>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</si>
  <si>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</si>
  <si>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</si>
  <si>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</si>
  <si>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</si>
  <si>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</si>
  <si>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</si>
  <si>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</si>
  <si>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</si>
  <si>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</si>
  <si>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</si>
  <si>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</si>
  <si>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</si>
  <si>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</si>
  <si>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</si>
  <si>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</si>
  <si>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</si>
  <si>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</si>
  <si>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</si>
  <si>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</si>
  <si>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</si>
  <si>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</si>
  <si>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</si>
  <si>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</si>
  <si>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</si>
  <si>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</si>
  <si>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</si>
  <si>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</si>
  <si>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</si>
  <si>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</si>
  <si>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</si>
  <si>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</si>
  <si>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</si>
  <si>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</si>
  <si>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</si>
  <si>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</si>
  <si>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</si>
  <si>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</si>
  <si>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</si>
  <si>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</si>
  <si>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</si>
  <si>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</si>
  <si>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</si>
  <si>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</si>
  <si>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</si>
  <si>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</si>
  <si>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</si>
  <si>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</si>
  <si>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</si>
  <si>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</si>
  <si>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</si>
  <si>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</si>
  <si>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</si>
  <si>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</si>
  <si>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</si>
  <si>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</si>
  <si>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</si>
  <si>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</si>
  <si>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</si>
  <si>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</si>
  <si>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</si>
  <si>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</si>
  <si>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</si>
  <si>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</si>
  <si>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</si>
  <si>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</si>
  <si>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</si>
  <si>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</si>
  <si>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</si>
  <si>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</si>
  <si>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</si>
  <si>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</si>
  <si>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</si>
  <si>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</si>
  <si>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</si>
  <si>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</si>
  <si>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</si>
  <si>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</si>
  <si>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</si>
  <si>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</si>
  <si>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</si>
  <si>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</si>
  <si>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</si>
  <si>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</si>
  <si>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</si>
  <si>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</si>
  <si>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</si>
  <si>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</si>
  <si>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</si>
  <si>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</si>
  <si>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</si>
  <si>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</si>
  <si>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</si>
  <si>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</si>
  <si>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</si>
  <si>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</si>
  <si>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</si>
  <si>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</si>
  <si>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</si>
  <si>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</si>
  <si>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</si>
  <si>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</si>
  <si>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</si>
  <si>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</si>
  <si>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</si>
  <si>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</si>
  <si>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</si>
  <si>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</si>
  <si>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</si>
  <si>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</si>
  <si>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</si>
  <si>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</si>
  <si>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</si>
  <si>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</si>
  <si>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</si>
  <si>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</si>
  <si>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</si>
  <si>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</si>
  <si>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</si>
  <si>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</si>
  <si>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</si>
  <si>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</si>
  <si>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</si>
  <si>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</si>
  <si>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</si>
  <si>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</si>
  <si>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</si>
  <si>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</si>
  <si>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</si>
  <si>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</si>
  <si>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</si>
  <si>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</si>
  <si>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</si>
  <si>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</si>
  <si>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</si>
  <si>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</si>
  <si>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</si>
  <si>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</si>
  <si>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</si>
  <si>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</si>
  <si>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</si>
  <si>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</si>
  <si>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</si>
  <si>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</si>
  <si>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</si>
  <si>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</si>
  <si>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</si>
  <si>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</si>
  <si>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</si>
  <si>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</si>
  <si>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</si>
  <si>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</si>
  <si>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</si>
  <si>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</si>
  <si>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</si>
  <si>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</si>
  <si>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</si>
  <si>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</si>
  <si>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</si>
  <si>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</si>
  <si>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</si>
  <si>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</si>
  <si>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</si>
  <si>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</si>
  <si>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</si>
  <si>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</si>
  <si>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</si>
  <si>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</si>
  <si>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</si>
  <si>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</si>
  <si>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</si>
  <si>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</si>
  <si>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</si>
  <si>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</si>
  <si>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</si>
  <si>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</si>
  <si>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</si>
  <si>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</si>
  <si>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</si>
  <si>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</si>
  <si>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</si>
  <si>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</si>
  <si>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</si>
  <si>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</si>
  <si>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</si>
  <si>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</si>
  <si>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</si>
  <si>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</si>
  <si>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</si>
  <si>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</si>
  <si>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</si>
  <si>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</si>
  <si>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</si>
  <si>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</si>
  <si>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</si>
  <si>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</si>
  <si>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</si>
  <si>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</si>
  <si>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</si>
  <si>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</si>
  <si>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</si>
  <si>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</si>
  <si>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</si>
  <si>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</si>
  <si>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</si>
  <si>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</si>
  <si>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</si>
  <si>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</si>
  <si>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</si>
  <si>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</si>
  <si>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</si>
  <si>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</si>
  <si>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</si>
  <si>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</si>
  <si>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</si>
  <si>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</si>
  <si>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</si>
  <si>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</si>
  <si>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</si>
  <si>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</si>
  <si>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</si>
  <si>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</si>
  <si>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</si>
  <si>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</si>
  <si>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</si>
  <si>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</si>
  <si>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</si>
  <si>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</si>
  <si>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</si>
  <si>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</si>
  <si>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</si>
  <si>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</si>
  <si>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</si>
  <si>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</si>
  <si>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</si>
  <si>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</si>
  <si>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</si>
  <si>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</si>
  <si>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</si>
  <si>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</si>
  <si>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</si>
  <si>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</si>
  <si>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</si>
  <si>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</si>
  <si>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</si>
  <si>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</si>
  <si>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</si>
  <si>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</si>
  <si>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</si>
  <si>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</si>
  <si>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</si>
  <si>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</si>
  <si>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</si>
  <si>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</si>
  <si>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</si>
  <si>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</si>
  <si>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</si>
  <si>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</si>
  <si>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</si>
  <si>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</si>
  <si>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</si>
  <si>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</si>
  <si>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</si>
  <si>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</si>
  <si>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</si>
  <si>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</si>
  <si>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</si>
  <si>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</si>
  <si>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</si>
  <si>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</si>
  <si>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</si>
  <si>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</si>
  <si>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</si>
  <si>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</si>
  <si>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</si>
  <si>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</si>
  <si>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</si>
  <si>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</si>
  <si>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</si>
  <si>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</si>
  <si>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</si>
  <si>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</si>
  <si>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</si>
  <si>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</si>
  <si>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</si>
  <si>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</si>
  <si>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</si>
  <si>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</si>
  <si>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</si>
  <si>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</si>
  <si>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</si>
  <si>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</si>
  <si>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</si>
  <si>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</si>
  <si>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</si>
  <si>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</si>
  <si>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</si>
  <si>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</si>
  <si>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</si>
  <si>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</si>
  <si>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</si>
  <si>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</si>
  <si>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</si>
  <si>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</si>
  <si>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</si>
  <si>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</si>
  <si>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</si>
  <si>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</si>
  <si>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</si>
  <si>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</si>
  <si>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</si>
  <si>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</si>
  <si>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</si>
  <si>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</si>
  <si>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</si>
  <si>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</si>
  <si>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</si>
  <si>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</si>
  <si>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</si>
  <si>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</si>
  <si>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</si>
  <si>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</si>
  <si>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</si>
  <si>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</si>
  <si>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</si>
  <si>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</si>
  <si>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</si>
  <si>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</si>
  <si>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</si>
  <si>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</si>
  <si>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</si>
  <si>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</si>
  <si>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</si>
  <si>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</si>
  <si>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</si>
  <si>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</si>
  <si>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</si>
  <si>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</si>
  <si>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</si>
  <si>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</si>
  <si>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</si>
  <si>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</si>
  <si>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</si>
  <si>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</si>
  <si>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</si>
  <si>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</si>
  <si>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</si>
  <si>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</si>
  <si>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</si>
  <si>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</si>
  <si>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</si>
  <si>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</si>
  <si>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</si>
  <si>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</si>
  <si>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</si>
  <si>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</si>
  <si>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</si>
  <si>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</si>
  <si>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</si>
  <si>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</si>
  <si>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</si>
  <si>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</si>
  <si>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</si>
  <si>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</si>
  <si>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</si>
  <si>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</si>
  <si>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</si>
  <si>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</si>
  <si>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</si>
  <si>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</si>
  <si>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</si>
  <si>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</si>
  <si>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</si>
  <si>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</si>
  <si>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</si>
  <si>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</si>
  <si>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</si>
  <si>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</si>
  <si>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</si>
  <si>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</si>
  <si>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</si>
  <si>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</si>
  <si>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</si>
  <si>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</si>
  <si>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</si>
  <si>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</si>
  <si>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</si>
  <si>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</si>
  <si>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</si>
  <si>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</si>
  <si>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</si>
  <si>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</si>
  <si>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</si>
  <si>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</si>
  <si>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</si>
  <si>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</si>
  <si>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</si>
  <si>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</si>
  <si>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</si>
  <si>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</si>
  <si>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</si>
  <si>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</si>
  <si>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</si>
  <si>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</si>
  <si>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</si>
  <si>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</si>
  <si>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</si>
  <si>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</si>
  <si>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</si>
  <si>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</si>
  <si>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</si>
  <si>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</si>
  <si>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</si>
  <si>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</si>
  <si>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</si>
  <si>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</si>
  <si>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</si>
  <si>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</si>
  <si>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</si>
  <si>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</si>
  <si>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</si>
  <si>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</si>
  <si>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</si>
  <si>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</si>
  <si>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</si>
  <si>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</si>
  <si>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</si>
  <si>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</si>
  <si>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</si>
  <si>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</si>
  <si>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</si>
  <si>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</si>
  <si>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</si>
  <si>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</si>
  <si>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</si>
  <si>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</si>
  <si>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</si>
  <si>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</si>
  <si>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</si>
  <si>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</si>
  <si>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</si>
  <si>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</si>
  <si>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</si>
  <si>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</si>
  <si>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</si>
  <si>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</si>
  <si>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</si>
  <si>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</si>
  <si>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</si>
  <si>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</si>
  <si>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</si>
  <si>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</si>
  <si>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</si>
  <si>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</si>
  <si>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</si>
  <si>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</si>
  <si>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</si>
  <si>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</si>
  <si>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</si>
  <si>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</si>
  <si>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</si>
  <si>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</si>
  <si>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</si>
  <si>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</si>
  <si>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</si>
  <si>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</si>
  <si>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</si>
  <si>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</si>
  <si>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</si>
  <si>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</si>
  <si>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</si>
  <si>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</si>
  <si>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</si>
  <si>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</si>
  <si>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</si>
  <si>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</si>
  <si>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</si>
  <si>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</si>
  <si>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</si>
  <si>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</si>
  <si>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</si>
  <si>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</si>
  <si>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</si>
  <si>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</si>
  <si>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</si>
  <si>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</si>
  <si>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</si>
  <si>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</si>
  <si>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</si>
  <si>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</si>
  <si>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</si>
  <si>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</si>
  <si>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</si>
  <si>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</si>
  <si>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</si>
  <si>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</si>
  <si>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</si>
  <si>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</si>
  <si>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</si>
  <si>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</si>
  <si>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</si>
  <si>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</si>
  <si>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</si>
  <si>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</si>
  <si>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</si>
  <si>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</si>
  <si>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</si>
  <si>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</si>
  <si>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</si>
  <si>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</si>
  <si>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</si>
  <si>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</si>
  <si>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</si>
  <si>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</si>
  <si>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</si>
  <si>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</si>
  <si>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</si>
  <si>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</si>
  <si>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</si>
  <si>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</si>
  <si>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</si>
  <si>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</si>
  <si>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</si>
  <si>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</si>
  <si>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</si>
  <si>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</si>
  <si>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</si>
  <si>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</si>
  <si>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</si>
  <si>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</si>
  <si>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</si>
  <si>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</si>
  <si>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</si>
  <si>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</si>
  <si>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</si>
  <si>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</si>
  <si>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</si>
  <si>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</si>
  <si>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</si>
  <si>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</si>
  <si>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</si>
  <si>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</si>
  <si>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</si>
  <si>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</si>
  <si>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</si>
  <si>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</si>
  <si>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</si>
  <si>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</si>
  <si>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</si>
  <si>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</si>
  <si>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</si>
  <si>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</si>
  <si>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</si>
  <si>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</si>
  <si>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</si>
  <si>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</si>
  <si>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</si>
  <si>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</si>
  <si>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</si>
  <si>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</si>
  <si>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</si>
  <si>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</si>
  <si>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</si>
  <si>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</si>
  <si>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</si>
  <si>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</si>
  <si>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</si>
  <si>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</si>
  <si>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</si>
  <si>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</si>
  <si>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</si>
  <si>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</si>
  <si>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</si>
  <si>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</si>
  <si>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</si>
  <si>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</si>
  <si>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</si>
  <si>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</si>
  <si>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</si>
  <si>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</si>
  <si>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</si>
  <si>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</si>
  <si>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</si>
  <si>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</si>
  <si>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</si>
  <si>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</si>
  <si>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</si>
  <si>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</si>
  <si>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</si>
  <si>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</si>
  <si>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</si>
  <si>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</si>
  <si>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</si>
  <si>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</si>
  <si>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</si>
  <si>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</si>
  <si>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</si>
  <si>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</si>
  <si>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</si>
  <si>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</si>
  <si>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</si>
  <si>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</si>
  <si>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</si>
  <si>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</si>
  <si>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</si>
  <si>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</si>
  <si>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</si>
  <si>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</si>
  <si>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</si>
  <si>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</si>
  <si>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</si>
  <si>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</si>
  <si>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</si>
  <si>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</si>
  <si>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</si>
  <si>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</si>
  <si>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</si>
  <si>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</si>
  <si>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</si>
  <si>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</si>
  <si>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</si>
  <si>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</si>
  <si>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</si>
  <si>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</si>
  <si>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</si>
  <si>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</si>
  <si>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</si>
  <si>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</si>
  <si>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</si>
  <si>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</si>
  <si>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</si>
  <si>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</si>
  <si>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</si>
  <si>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</si>
  <si>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</si>
  <si>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</si>
  <si>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</si>
  <si>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</si>
  <si>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</si>
  <si>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</si>
  <si>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</si>
  <si>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</si>
  <si>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</si>
  <si>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</si>
  <si>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</si>
  <si>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</si>
  <si>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</si>
  <si>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</si>
  <si>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</si>
  <si>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</si>
  <si>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</si>
  <si>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</si>
  <si>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</si>
  <si>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</si>
  <si>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</si>
  <si>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</si>
  <si>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</si>
  <si>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</si>
  <si>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</si>
  <si>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</si>
  <si>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</si>
  <si>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</si>
  <si>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</si>
  <si>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</si>
  <si>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</si>
  <si>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</si>
  <si>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</si>
  <si>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</si>
  <si>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</si>
  <si>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</si>
  <si>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</si>
  <si>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</si>
  <si>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</si>
  <si>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</si>
  <si>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</si>
  <si>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</si>
  <si>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</si>
  <si>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</si>
  <si>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</si>
  <si>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</si>
  <si>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</si>
  <si>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</si>
  <si>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</si>
  <si>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</si>
  <si>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</si>
  <si>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</si>
  <si>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</si>
  <si>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</si>
  <si>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</si>
  <si>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</si>
  <si>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</si>
  <si>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</si>
  <si>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</si>
  <si>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</si>
  <si>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</si>
  <si>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</si>
  <si>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</si>
  <si>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</si>
  <si>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</si>
  <si>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</si>
  <si>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</si>
  <si>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</si>
  <si>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</si>
  <si>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</si>
  <si>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</si>
  <si>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</si>
  <si>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</si>
  <si>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</si>
  <si>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</si>
  <si>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</si>
  <si>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</si>
  <si>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</si>
  <si>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</si>
  <si>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</si>
  <si>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</si>
  <si>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</si>
  <si>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</si>
  <si>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</si>
  <si>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</si>
  <si>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</si>
  <si>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</si>
  <si>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</si>
  <si>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</si>
  <si>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</si>
  <si>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</si>
  <si>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</si>
  <si>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</si>
  <si>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</si>
  <si>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</si>
  <si>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</si>
  <si>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</si>
  <si>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</si>
  <si>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</si>
  <si>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</si>
  <si>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</si>
  <si>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</si>
  <si>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</si>
  <si>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</si>
  <si>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</si>
  <si>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</si>
  <si>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</si>
  <si>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</si>
  <si>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</si>
  <si>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</si>
  <si>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</si>
  <si>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</si>
  <si>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</si>
  <si>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</si>
  <si>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</si>
  <si>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</si>
  <si>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</si>
  <si>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</si>
  <si>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</si>
  <si>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</si>
  <si>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</si>
  <si>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</si>
  <si>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</si>
  <si>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</si>
  <si>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</si>
  <si>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</si>
  <si>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</si>
  <si>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</si>
  <si>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</si>
  <si>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</si>
  <si>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</si>
  <si>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</si>
  <si>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</si>
  <si>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</si>
  <si>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</si>
  <si>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</si>
  <si>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</si>
  <si>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</si>
  <si>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</si>
  <si>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</si>
  <si>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</si>
  <si>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</si>
  <si>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</si>
  <si>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</si>
  <si>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</si>
  <si>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</si>
  <si>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</si>
  <si>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</si>
  <si>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</si>
  <si>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</si>
  <si>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</si>
  <si>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</si>
  <si>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</si>
  <si>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</si>
  <si>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</si>
  <si>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</si>
  <si>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</si>
  <si>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</si>
  <si>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</si>
  <si>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</si>
  <si>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</si>
  <si>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</si>
  <si>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</si>
  <si>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</si>
  <si>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</si>
  <si>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</si>
  <si>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</si>
  <si>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</si>
  <si>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</si>
  <si>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</si>
  <si>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</si>
  <si>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</si>
  <si>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</si>
  <si>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</si>
  <si>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</si>
  <si>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</si>
  <si>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</si>
  <si>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</si>
  <si>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</si>
  <si>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</si>
  <si>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</si>
  <si>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</si>
  <si>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</si>
  <si>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</si>
  <si>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</si>
  <si>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</si>
  <si>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</si>
  <si>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</si>
  <si>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</si>
  <si>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</si>
  <si>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</si>
  <si>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</si>
  <si>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</si>
  <si>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</si>
  <si>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</si>
  <si>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</si>
  <si>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</si>
  <si>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</si>
  <si>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</si>
  <si>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</si>
  <si>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</si>
  <si>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</si>
  <si>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</si>
  <si>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</si>
  <si>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</si>
  <si>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</si>
  <si>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</si>
  <si>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</si>
  <si>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</si>
  <si>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</si>
  <si>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</si>
  <si>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</si>
  <si>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</si>
  <si>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</si>
  <si>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</si>
  <si>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</si>
  <si>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</si>
  <si>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</si>
  <si>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</si>
  <si>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</si>
  <si>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</si>
  <si>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</si>
  <si>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</si>
  <si>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</si>
  <si>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</si>
  <si>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</si>
  <si>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</si>
  <si>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</si>
  <si>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</si>
  <si>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</si>
  <si>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</si>
  <si>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</si>
  <si>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</si>
  <si>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</si>
  <si>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</si>
  <si>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</si>
  <si>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</si>
  <si>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</si>
  <si>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</si>
  <si>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</si>
  <si>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</si>
  <si>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</si>
  <si>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</si>
  <si>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</si>
  <si>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</si>
  <si>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</si>
  <si>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</si>
  <si>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</si>
  <si>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</si>
  <si>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</si>
  <si>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</si>
  <si>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</si>
  <si>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</si>
  <si>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</si>
  <si>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</si>
  <si>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</si>
  <si>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</si>
  <si>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</si>
  <si>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</si>
  <si>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</si>
  <si>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</si>
  <si>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</si>
  <si>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</si>
  <si>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</si>
  <si>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</si>
  <si>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</si>
  <si>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</si>
  <si>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</si>
  <si>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</si>
  <si>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</si>
  <si>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</si>
  <si>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</si>
  <si>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</si>
  <si>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</si>
  <si>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</si>
  <si>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</si>
  <si>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</si>
  <si>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</si>
  <si>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</si>
  <si>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</si>
  <si>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</si>
  <si>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</si>
  <si>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</si>
  <si>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</si>
  <si>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</si>
  <si>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</si>
  <si>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</si>
  <si>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</si>
  <si>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</si>
  <si>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</si>
  <si>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</si>
  <si>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</si>
  <si>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</si>
  <si>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</si>
  <si>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</si>
  <si>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</si>
  <si>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Honorarios conceptos tecnicos</t>
  </si>
  <si>
    <t>Publicidad (Para pliegos de licitaciones en periodicos en caso de ser necesarios)</t>
  </si>
  <si>
    <t>Prestacion de servicios apoyo Compras (3) meses</t>
  </si>
  <si>
    <t>Solicitar  Viaticos para Jefe de compras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</si>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</sst>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4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0" fontId="54" fillId="0" borderId="7" xfId="0" applyFont="1" applyBorder="1" applyAlignment="1">
      <alignment vertical="center" wrapText="1"/>
    </xf>
    <xf numFmtId="1" fontId="30" fillId="14" borderId="114" xfId="0" applyNumberFormat="1" applyFont="1" applyFill="1" applyBorder="1" applyAlignment="1">
      <alignment horizontal="center"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89">
          <cell r="G89">
            <v>25000</v>
          </cell>
          <cell r="H89">
            <v>104000</v>
          </cell>
          <cell r="I89">
            <v>231000</v>
          </cell>
          <cell r="J89">
            <v>356000</v>
          </cell>
          <cell r="K89">
            <v>15000</v>
          </cell>
          <cell r="L89">
            <v>112000</v>
          </cell>
          <cell r="M89">
            <v>12000</v>
          </cell>
          <cell r="N89">
            <v>37000</v>
          </cell>
          <cell r="O89">
            <v>1042000</v>
          </cell>
          <cell r="P89">
            <v>372000</v>
          </cell>
          <cell r="Q89">
            <v>343000</v>
          </cell>
          <cell r="R89">
            <v>77000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C14" sqref="C14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51"/>
      <c r="C1" s="452"/>
      <c r="D1" s="452"/>
      <c r="E1" s="452"/>
      <c r="F1" s="452"/>
      <c r="G1" s="3"/>
    </row>
    <row r="2" spans="1:10" s="1" customFormat="1" ht="23.25" customHeight="1">
      <c r="A2" s="194"/>
      <c r="B2" s="453" t="s">
        <v>4</v>
      </c>
      <c r="C2" s="454"/>
      <c r="D2" s="454"/>
      <c r="E2" s="454"/>
      <c r="F2" s="454"/>
      <c r="G2" s="3"/>
    </row>
    <row r="3" spans="1:10" s="1" customFormat="1" ht="23.25" customHeight="1">
      <c r="A3" s="194"/>
      <c r="B3" s="455" t="s">
        <v>283</v>
      </c>
      <c r="C3" s="456"/>
      <c r="D3" s="456"/>
      <c r="E3" s="456"/>
      <c r="F3" s="456"/>
      <c r="G3" s="3"/>
    </row>
    <row r="4" spans="1:10" s="1" customFormat="1" ht="10.5" customHeight="1">
      <c r="A4" s="18"/>
      <c r="B4" s="457"/>
      <c r="C4" s="458"/>
      <c r="D4" s="458"/>
      <c r="E4" s="458"/>
      <c r="F4" s="458"/>
      <c r="G4" s="3"/>
    </row>
    <row r="5" spans="1:10" s="1" customFormat="1" ht="10.5" customHeight="1" thickBot="1">
      <c r="A5" s="194"/>
      <c r="B5" s="459"/>
      <c r="C5" s="452"/>
      <c r="D5" s="452"/>
      <c r="E5" s="452"/>
      <c r="F5" s="452"/>
      <c r="G5" s="3"/>
    </row>
    <row r="6" spans="1:10" s="54" customFormat="1" ht="25.5" customHeight="1" thickBot="1">
      <c r="B6" s="195" t="s">
        <v>12</v>
      </c>
      <c r="C6" s="428" t="s">
        <v>284</v>
      </c>
      <c r="D6" s="429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0" t="s">
        <v>1</v>
      </c>
      <c r="C8" s="431"/>
      <c r="D8" s="431"/>
      <c r="E8" s="431"/>
      <c r="F8" s="432"/>
    </row>
    <row r="9" spans="1:10" s="200" customFormat="1" ht="16.5" customHeight="1" thickBot="1">
      <c r="B9" s="201" t="s">
        <v>144</v>
      </c>
      <c r="C9" s="430" t="str">
        <f>+VLOOKUP(B12,Listas!$B$7:$D$98,3,FALSE)</f>
        <v>UNIDADES DE APOYO ADMINISTRATIVO</v>
      </c>
      <c r="D9" s="431"/>
      <c r="E9" s="431"/>
      <c r="F9" s="432"/>
    </row>
    <row r="10" spans="1:10" s="200" customFormat="1" ht="13.5" thickBot="1">
      <c r="B10" s="201" t="s">
        <v>8</v>
      </c>
      <c r="C10" s="201"/>
      <c r="D10" s="430" t="s">
        <v>9</v>
      </c>
      <c r="E10" s="432"/>
      <c r="F10" s="201"/>
    </row>
    <row r="11" spans="1:10" s="200" customFormat="1" ht="16.5" customHeight="1" thickBot="1">
      <c r="B11" s="430" t="s">
        <v>205</v>
      </c>
      <c r="C11" s="431"/>
      <c r="D11" s="432"/>
      <c r="E11" s="430" t="s">
        <v>7</v>
      </c>
      <c r="F11" s="432"/>
    </row>
    <row r="12" spans="1:10" s="54" customFormat="1" ht="16.5" customHeight="1">
      <c r="B12" s="435" t="s">
        <v>423</v>
      </c>
      <c r="C12" s="436"/>
      <c r="D12" s="437"/>
      <c r="E12" s="447" t="str">
        <f>+VLOOKUP($B$12,Listas!$B$8:$C$98,2,FALSE)</f>
        <v>91040102</v>
      </c>
      <c r="F12" s="448"/>
    </row>
    <row r="13" spans="1:10" s="54" customFormat="1" ht="16.5" customHeight="1" thickBot="1">
      <c r="B13" s="438"/>
      <c r="C13" s="439"/>
      <c r="D13" s="440"/>
      <c r="E13" s="449"/>
      <c r="F13" s="450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4" t="s">
        <v>143</v>
      </c>
      <c r="C15" s="445"/>
      <c r="D15" s="445"/>
      <c r="E15" s="446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1" t="s">
        <v>271</v>
      </c>
      <c r="C29" s="442"/>
      <c r="D29" s="442"/>
      <c r="E29" s="443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3" t="s">
        <v>131</v>
      </c>
      <c r="D39" s="434"/>
      <c r="E39" s="433" t="s">
        <v>132</v>
      </c>
      <c r="F39" s="434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8"/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38"/>
    </row>
    <row r="2" spans="1:13" s="37" customFormat="1" ht="23.25" customHeight="1">
      <c r="A2" s="495" t="s">
        <v>4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38"/>
    </row>
    <row r="3" spans="1:13" s="37" customFormat="1" ht="23.25" customHeight="1">
      <c r="A3" s="497" t="s">
        <v>113</v>
      </c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38"/>
    </row>
    <row r="4" spans="1:13" s="37" customFormat="1" ht="10.5" customHeight="1">
      <c r="A4" s="492"/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38"/>
    </row>
    <row r="5" spans="1:13" s="37" customFormat="1" ht="10.5" customHeight="1" thickBot="1">
      <c r="A5" s="494"/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38"/>
    </row>
    <row r="6" spans="1:13" s="7" customFormat="1" ht="25.5" customHeight="1" thickBot="1">
      <c r="A6" s="41" t="s">
        <v>12</v>
      </c>
      <c r="B6" s="468" t="str">
        <f>+TOTAL!C6</f>
        <v>PEREIRA</v>
      </c>
      <c r="C6" s="469"/>
      <c r="D6" s="469"/>
      <c r="E6" s="469"/>
      <c r="F6" s="469"/>
      <c r="G6" s="469"/>
      <c r="H6" s="469"/>
      <c r="I6" s="470"/>
      <c r="J6" s="41" t="s">
        <v>114</v>
      </c>
      <c r="K6" s="505" t="str">
        <f>+TOTAL!F6</f>
        <v>2020</v>
      </c>
      <c r="L6" s="506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68" t="s">
        <v>1</v>
      </c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70"/>
    </row>
    <row r="9" spans="1:13" s="54" customFormat="1" ht="16.5" customHeight="1" thickBot="1">
      <c r="A9" s="468" t="s">
        <v>2</v>
      </c>
      <c r="B9" s="469"/>
      <c r="C9" s="469"/>
      <c r="D9" s="469"/>
      <c r="E9" s="469"/>
      <c r="F9" s="469"/>
      <c r="G9" s="469"/>
      <c r="H9" s="469"/>
      <c r="I9" s="470"/>
      <c r="J9" s="468" t="s">
        <v>13</v>
      </c>
      <c r="K9" s="469"/>
      <c r="L9" s="470"/>
    </row>
    <row r="10" spans="1:13" s="54" customFormat="1" ht="15.75" customHeight="1">
      <c r="A10" s="471" t="str">
        <f>+TOTAL!B12</f>
        <v>Compras</v>
      </c>
      <c r="B10" s="472"/>
      <c r="C10" s="472"/>
      <c r="D10" s="472"/>
      <c r="E10" s="472"/>
      <c r="F10" s="472"/>
      <c r="G10" s="472"/>
      <c r="H10" s="472"/>
      <c r="I10" s="473"/>
      <c r="J10" s="471" t="str">
        <f>+TOTAL!E12</f>
        <v>91040102</v>
      </c>
      <c r="K10" s="472"/>
      <c r="L10" s="473"/>
    </row>
    <row r="11" spans="1:13" s="54" customFormat="1" ht="15.75" customHeight="1" thickBot="1">
      <c r="A11" s="474"/>
      <c r="B11" s="475"/>
      <c r="C11" s="475"/>
      <c r="D11" s="475"/>
      <c r="E11" s="475"/>
      <c r="F11" s="475"/>
      <c r="G11" s="475"/>
      <c r="H11" s="475"/>
      <c r="I11" s="476"/>
      <c r="J11" s="474"/>
      <c r="K11" s="475"/>
      <c r="L11" s="476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499" t="s">
        <v>84</v>
      </c>
      <c r="B13" s="500"/>
      <c r="C13" s="500"/>
      <c r="D13" s="500"/>
      <c r="E13" s="500"/>
      <c r="F13" s="500"/>
      <c r="G13" s="500"/>
      <c r="H13" s="500"/>
      <c r="I13" s="500"/>
      <c r="J13" s="500"/>
      <c r="K13" s="500"/>
      <c r="L13" s="501"/>
    </row>
    <row r="14" spans="1:13" ht="31.5" customHeight="1">
      <c r="A14" s="512" t="s">
        <v>82</v>
      </c>
      <c r="B14" s="467" t="s">
        <v>83</v>
      </c>
      <c r="C14" s="467"/>
      <c r="D14" s="467"/>
      <c r="E14" s="467" t="s">
        <v>81</v>
      </c>
      <c r="F14" s="467"/>
      <c r="G14" s="467"/>
      <c r="H14" s="467" t="s">
        <v>87</v>
      </c>
      <c r="I14" s="467"/>
      <c r="J14" s="464" t="s">
        <v>93</v>
      </c>
      <c r="K14" s="490"/>
      <c r="L14" s="491"/>
    </row>
    <row r="15" spans="1:13" s="64" customFormat="1" ht="16.5" customHeight="1" thickBot="1">
      <c r="A15" s="487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499" t="s">
        <v>85</v>
      </c>
      <c r="B32" s="500"/>
      <c r="C32" s="500"/>
      <c r="D32" s="500"/>
      <c r="E32" s="500"/>
      <c r="F32" s="500"/>
      <c r="G32" s="500"/>
      <c r="H32" s="500"/>
      <c r="I32" s="500"/>
      <c r="J32" s="500"/>
      <c r="K32" s="500"/>
      <c r="L32" s="501"/>
    </row>
    <row r="33" spans="1:12" ht="16.5" hidden="1" customHeight="1">
      <c r="A33" s="486" t="s">
        <v>100</v>
      </c>
      <c r="B33" s="502" t="s">
        <v>17</v>
      </c>
      <c r="C33" s="502"/>
      <c r="D33" s="502"/>
      <c r="E33" s="464" t="s">
        <v>34</v>
      </c>
      <c r="F33" s="465"/>
      <c r="G33" s="465"/>
      <c r="H33" s="466"/>
      <c r="I33" s="502" t="s">
        <v>88</v>
      </c>
      <c r="J33" s="460" t="s">
        <v>90</v>
      </c>
      <c r="K33" s="460" t="s">
        <v>92</v>
      </c>
      <c r="L33" s="462" t="s">
        <v>86</v>
      </c>
    </row>
    <row r="34" spans="1:12" ht="45.75" hidden="1" customHeight="1" thickBot="1">
      <c r="A34" s="487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3"/>
      <c r="J34" s="461"/>
      <c r="K34" s="461"/>
      <c r="L34" s="463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07" t="s">
        <v>95</v>
      </c>
      <c r="B52" s="508"/>
      <c r="C52" s="508"/>
      <c r="D52" s="508"/>
      <c r="E52" s="508"/>
      <c r="F52" s="508"/>
      <c r="G52" s="508"/>
      <c r="H52" s="508"/>
      <c r="I52" s="508"/>
      <c r="J52" s="508"/>
      <c r="K52" s="508"/>
      <c r="L52" s="509"/>
    </row>
    <row r="53" spans="1:12" ht="15.75" customHeight="1">
      <c r="A53" s="477" t="s">
        <v>99</v>
      </c>
      <c r="B53" s="478"/>
      <c r="C53" s="464" t="s">
        <v>107</v>
      </c>
      <c r="D53" s="465"/>
      <c r="E53" s="466"/>
      <c r="F53" s="464" t="s">
        <v>108</v>
      </c>
      <c r="G53" s="465"/>
      <c r="H53" s="466"/>
      <c r="I53" s="464" t="s">
        <v>109</v>
      </c>
      <c r="J53" s="465"/>
      <c r="K53" s="466"/>
      <c r="L53" s="462" t="s">
        <v>111</v>
      </c>
    </row>
    <row r="54" spans="1:12" ht="34.5" customHeight="1" thickBot="1">
      <c r="A54" s="479"/>
      <c r="B54" s="480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3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10" t="s">
        <v>96</v>
      </c>
      <c r="B65" s="511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10" t="s">
        <v>97</v>
      </c>
      <c r="B76" s="511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10" t="s">
        <v>110</v>
      </c>
      <c r="B77" s="511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81" t="s">
        <v>98</v>
      </c>
      <c r="B78" s="482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4" t="s">
        <v>275</v>
      </c>
      <c r="B81" s="445"/>
      <c r="C81" s="445"/>
      <c r="D81" s="445"/>
      <c r="E81" s="445"/>
      <c r="F81" s="445"/>
      <c r="G81" s="444" t="s">
        <v>112</v>
      </c>
      <c r="H81" s="445"/>
      <c r="I81" s="445"/>
      <c r="J81" s="445"/>
      <c r="K81" s="445"/>
      <c r="L81" s="446"/>
    </row>
    <row r="82" spans="1:12" ht="15.75" customHeight="1">
      <c r="A82" s="477" t="s">
        <v>99</v>
      </c>
      <c r="B82" s="490"/>
      <c r="C82" s="478"/>
      <c r="D82" s="502" t="s">
        <v>278</v>
      </c>
      <c r="E82" s="502"/>
      <c r="F82" s="517"/>
      <c r="G82" s="512" t="s">
        <v>99</v>
      </c>
      <c r="H82" s="467"/>
      <c r="I82" s="467"/>
      <c r="J82" s="467" t="s">
        <v>279</v>
      </c>
      <c r="K82" s="467"/>
      <c r="L82" s="518"/>
    </row>
    <row r="83" spans="1:12" ht="16.5" customHeight="1" thickBot="1">
      <c r="A83" s="479"/>
      <c r="B83" s="504"/>
      <c r="C83" s="480"/>
      <c r="D83" s="61" t="s">
        <v>55</v>
      </c>
      <c r="E83" s="61" t="s">
        <v>56</v>
      </c>
      <c r="F83" s="130" t="s">
        <v>16</v>
      </c>
      <c r="G83" s="487"/>
      <c r="H83" s="503"/>
      <c r="I83" s="503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19" t="s">
        <v>115</v>
      </c>
      <c r="H84" s="520"/>
      <c r="I84" s="521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3" t="s">
        <v>116</v>
      </c>
      <c r="H85" s="514"/>
      <c r="I85" s="515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3" t="s">
        <v>276</v>
      </c>
      <c r="B103" s="484"/>
      <c r="C103" s="485"/>
      <c r="D103" s="169"/>
      <c r="E103" s="170"/>
      <c r="F103" s="171">
        <f>SUM(F83:F102)</f>
        <v>0</v>
      </c>
      <c r="G103" s="483" t="s">
        <v>130</v>
      </c>
      <c r="H103" s="484"/>
      <c r="I103" s="484"/>
      <c r="J103" s="516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3" t="s">
        <v>277</v>
      </c>
      <c r="B105" s="484"/>
      <c r="C105" s="484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E120" zoomScale="70" zoomScaleNormal="70" workbookViewId="0">
      <selection activeCell="K131" sqref="K131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50.8554687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4"/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  <c r="R1" s="532"/>
      <c r="S1" s="532"/>
      <c r="T1" s="532"/>
      <c r="U1" s="532"/>
      <c r="V1" s="532"/>
      <c r="W1" s="532"/>
      <c r="X1" s="532"/>
      <c r="Y1" s="532"/>
      <c r="Z1" s="533"/>
      <c r="AA1" s="37"/>
    </row>
    <row r="2" spans="1:27" ht="39" customHeight="1">
      <c r="A2" s="2"/>
      <c r="B2" s="534" t="s">
        <v>4</v>
      </c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535"/>
      <c r="P2" s="535"/>
      <c r="Q2" s="535"/>
      <c r="R2" s="535"/>
      <c r="S2" s="535"/>
      <c r="T2" s="535"/>
      <c r="U2" s="535"/>
      <c r="V2" s="535"/>
      <c r="W2" s="535"/>
      <c r="X2" s="535"/>
      <c r="Y2" s="535"/>
      <c r="Z2" s="536"/>
      <c r="AA2" s="37"/>
    </row>
    <row r="3" spans="1:27" ht="27.75" customHeight="1">
      <c r="A3" s="2"/>
      <c r="B3" s="534" t="s">
        <v>113</v>
      </c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6"/>
      <c r="AA3" s="37"/>
    </row>
    <row r="4" spans="1:27" ht="10.5" customHeight="1">
      <c r="A4" s="492"/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537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4"/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538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3" t="s">
        <v>286</v>
      </c>
      <c r="C6" s="544"/>
      <c r="D6" s="544"/>
      <c r="E6" s="544"/>
      <c r="F6" s="544"/>
      <c r="G6" s="544"/>
      <c r="H6" s="544"/>
      <c r="I6" s="544"/>
      <c r="J6" s="544"/>
      <c r="K6" s="545"/>
      <c r="L6" s="430" t="s">
        <v>114</v>
      </c>
      <c r="M6" s="432">
        <v>2019</v>
      </c>
      <c r="N6" s="505" t="s">
        <v>285</v>
      </c>
      <c r="O6" s="546"/>
      <c r="P6" s="546"/>
      <c r="Q6" s="546"/>
      <c r="R6" s="546"/>
      <c r="S6" s="546"/>
      <c r="T6" s="546"/>
      <c r="U6" s="546"/>
      <c r="V6" s="546"/>
      <c r="W6" s="546"/>
      <c r="X6" s="546"/>
      <c r="Y6" s="546"/>
      <c r="Z6" s="547"/>
    </row>
    <row r="7" spans="1:27" s="40" customFormat="1" ht="6" customHeight="1" thickBot="1">
      <c r="A7" s="540"/>
      <c r="B7" s="540"/>
      <c r="C7" s="540"/>
      <c r="D7" s="540"/>
      <c r="E7" s="540"/>
      <c r="F7" s="540"/>
      <c r="G7" s="540"/>
      <c r="H7" s="540"/>
      <c r="I7" s="540"/>
      <c r="J7" s="540"/>
      <c r="K7" s="540"/>
      <c r="L7" s="540"/>
      <c r="M7" s="540"/>
      <c r="N7" s="54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80" customFormat="1" ht="25.5" customHeight="1" thickBot="1">
      <c r="A8" s="375"/>
      <c r="B8" s="424" t="s">
        <v>0</v>
      </c>
      <c r="C8" s="541" t="str">
        <f>+TOTAL!C9</f>
        <v>UNIDADES DE APOYO ADMINISTRATIVO</v>
      </c>
      <c r="D8" s="541"/>
      <c r="E8" s="541"/>
      <c r="F8" s="541"/>
      <c r="G8" s="541"/>
      <c r="H8" s="307"/>
      <c r="I8" s="376"/>
      <c r="J8" s="307"/>
      <c r="K8" s="376"/>
      <c r="L8" s="307"/>
      <c r="M8" s="376"/>
      <c r="N8" s="37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8"/>
      <c r="AA8" s="379"/>
    </row>
    <row r="9" spans="1:27" s="384" customFormat="1" ht="25.5" customHeight="1" thickBot="1">
      <c r="A9" s="381"/>
      <c r="B9" s="425" t="s">
        <v>6</v>
      </c>
      <c r="C9" s="548" t="str">
        <f>+INGRESOS!A10</f>
        <v>Compras</v>
      </c>
      <c r="D9" s="548"/>
      <c r="E9" s="548"/>
      <c r="F9" s="548"/>
      <c r="G9" s="548"/>
      <c r="H9" s="382" t="s">
        <v>5</v>
      </c>
      <c r="I9" s="541" t="str">
        <f>+INGRESOS!J10</f>
        <v>91040102</v>
      </c>
      <c r="J9" s="541"/>
      <c r="K9" s="541"/>
      <c r="L9" s="541"/>
      <c r="M9" s="541"/>
      <c r="N9" s="541"/>
      <c r="O9" s="541"/>
      <c r="P9" s="541"/>
      <c r="Q9" s="541"/>
      <c r="R9" s="541"/>
      <c r="S9" s="541"/>
      <c r="T9" s="541"/>
      <c r="U9" s="541"/>
      <c r="V9" s="541"/>
      <c r="W9" s="541"/>
      <c r="X9" s="541"/>
      <c r="Y9" s="541"/>
      <c r="Z9" s="542"/>
      <c r="AA9" s="383"/>
    </row>
    <row r="10" spans="1:27" s="380" customFormat="1" ht="13.5" thickBot="1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9"/>
    </row>
    <row r="11" spans="1:27" s="380" customFormat="1" ht="32.25" customHeight="1" thickBot="1">
      <c r="A11" s="385"/>
      <c r="B11" s="447" t="s">
        <v>3</v>
      </c>
      <c r="C11" s="527"/>
      <c r="D11" s="522" t="s">
        <v>259</v>
      </c>
      <c r="E11" s="527" t="s">
        <v>260</v>
      </c>
      <c r="F11" s="522" t="s">
        <v>249</v>
      </c>
      <c r="G11" s="522" t="s">
        <v>250</v>
      </c>
      <c r="H11" s="430" t="s">
        <v>255</v>
      </c>
      <c r="I11" s="431"/>
      <c r="J11" s="431"/>
      <c r="K11" s="431"/>
      <c r="L11" s="431"/>
      <c r="M11" s="431"/>
      <c r="N11" s="432"/>
      <c r="O11" s="430" t="s">
        <v>256</v>
      </c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2"/>
      <c r="AA11" s="379"/>
    </row>
    <row r="12" spans="1:27" s="380" customFormat="1" ht="54" customHeight="1" thickBot="1">
      <c r="A12" s="385"/>
      <c r="B12" s="449"/>
      <c r="C12" s="528"/>
      <c r="D12" s="524"/>
      <c r="E12" s="529"/>
      <c r="F12" s="524"/>
      <c r="G12" s="523"/>
      <c r="H12" s="430" t="s">
        <v>257</v>
      </c>
      <c r="I12" s="432"/>
      <c r="J12" s="430" t="s">
        <v>269</v>
      </c>
      <c r="K12" s="432"/>
      <c r="L12" s="430" t="s">
        <v>258</v>
      </c>
      <c r="M12" s="432"/>
      <c r="N12" s="530" t="s">
        <v>268</v>
      </c>
      <c r="O12" s="522" t="s">
        <v>225</v>
      </c>
      <c r="P12" s="522" t="s">
        <v>226</v>
      </c>
      <c r="Q12" s="522" t="s">
        <v>227</v>
      </c>
      <c r="R12" s="522" t="s">
        <v>228</v>
      </c>
      <c r="S12" s="522" t="s">
        <v>227</v>
      </c>
      <c r="T12" s="522" t="s">
        <v>229</v>
      </c>
      <c r="U12" s="522" t="s">
        <v>229</v>
      </c>
      <c r="V12" s="522" t="s">
        <v>228</v>
      </c>
      <c r="W12" s="522" t="s">
        <v>230</v>
      </c>
      <c r="X12" s="522" t="s">
        <v>231</v>
      </c>
      <c r="Y12" s="522" t="s">
        <v>224</v>
      </c>
      <c r="Z12" s="522" t="s">
        <v>232</v>
      </c>
      <c r="AA12" s="379"/>
    </row>
    <row r="13" spans="1:27" s="380" customFormat="1" ht="17.25" customHeight="1" thickBot="1">
      <c r="A13" s="385"/>
      <c r="B13" s="422" t="s">
        <v>7</v>
      </c>
      <c r="C13" s="201" t="s">
        <v>6</v>
      </c>
      <c r="D13" s="523"/>
      <c r="E13" s="528"/>
      <c r="F13" s="430" t="s">
        <v>248</v>
      </c>
      <c r="G13" s="432"/>
      <c r="H13" s="423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1"/>
      <c r="O13" s="523"/>
      <c r="P13" s="523"/>
      <c r="Q13" s="523"/>
      <c r="R13" s="523"/>
      <c r="S13" s="523"/>
      <c r="T13" s="523"/>
      <c r="U13" s="523"/>
      <c r="V13" s="523"/>
      <c r="W13" s="523"/>
      <c r="X13" s="523"/>
      <c r="Y13" s="523"/>
      <c r="Z13" s="523"/>
      <c r="AA13" s="379"/>
    </row>
    <row r="14" spans="1:27" s="43" customFormat="1" ht="29.25" customHeight="1">
      <c r="A14" s="8"/>
      <c r="B14" s="394" t="str">
        <f>+IFERROR(VLOOKUP(C14,Listas!$L$8:$M$100,2,FALSE),"")</f>
        <v>10100101</v>
      </c>
      <c r="C14" s="411" t="s">
        <v>514</v>
      </c>
      <c r="D14" s="420"/>
      <c r="E14" s="421"/>
      <c r="F14" s="420"/>
      <c r="G14" s="421"/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8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8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8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8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8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8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8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8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8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5" t="str">
        <f>+IFERROR(VLOOKUP(C24,Listas!$L$8:$M$100,2,FALSE),"")</f>
        <v>10100101</v>
      </c>
      <c r="C24" s="406" t="s">
        <v>514</v>
      </c>
      <c r="D24" s="268"/>
      <c r="E24" s="269"/>
      <c r="F24" s="268"/>
      <c r="G24" s="269"/>
      <c r="H24" s="407"/>
      <c r="I24" s="406"/>
      <c r="J24" s="408" t="str">
        <f>+IF(K24=""," ",VLOOKUP(K24,PUC!$B:$C,2,FALSE))</f>
        <v xml:space="preserve"> </v>
      </c>
      <c r="K24" s="406"/>
      <c r="L24" s="405" t="str">
        <f>+IF(M24=""," ",VLOOKUP(M24,Listas!$F$9:$G$17,2,FALSE))</f>
        <v xml:space="preserve"> </v>
      </c>
      <c r="M24" s="409"/>
      <c r="N24" s="41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4" t="str">
        <f>+IFERROR(VLOOKUP(C25,Listas!$L$8:$M$100,2,FALSE),"")</f>
        <v>10110101</v>
      </c>
      <c r="C25" s="412" t="s">
        <v>515</v>
      </c>
      <c r="D25" s="396"/>
      <c r="E25" s="397"/>
      <c r="F25" s="396"/>
      <c r="G25" s="397"/>
      <c r="H25" s="398"/>
      <c r="I25" s="395"/>
      <c r="J25" s="399" t="str">
        <f>+IF(K25=""," ",VLOOKUP(K25,PUC!$B:$C,2,FALSE))</f>
        <v xml:space="preserve"> </v>
      </c>
      <c r="K25" s="395"/>
      <c r="L25" s="394" t="str">
        <f>+IF(M25=""," ",VLOOKUP(M25,Listas!$F$9:$G$17,2,FALSE))</f>
        <v xml:space="preserve"> </v>
      </c>
      <c r="M25" s="400"/>
      <c r="N25" s="401"/>
      <c r="O25" s="402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4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3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3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3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3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3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3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3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3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3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5" t="str">
        <f>+IFERROR(VLOOKUP(C35,Listas!$L$8:$M$100,2,FALSE),"")</f>
        <v>10110102</v>
      </c>
      <c r="C35" s="414" t="s">
        <v>516</v>
      </c>
      <c r="D35" s="268"/>
      <c r="E35" s="269"/>
      <c r="F35" s="268"/>
      <c r="G35" s="269"/>
      <c r="H35" s="407"/>
      <c r="I35" s="406"/>
      <c r="J35" s="408" t="str">
        <f>+IF(K35=""," ",VLOOKUP(K35,PUC!$B:$C,2,FALSE))</f>
        <v xml:space="preserve"> </v>
      </c>
      <c r="K35" s="406"/>
      <c r="L35" s="405" t="str">
        <f>+IF(M35=""," ",VLOOKUP(M35,Listas!$F$9:$G$17,2,FALSE))</f>
        <v xml:space="preserve"> </v>
      </c>
      <c r="M35" s="409"/>
      <c r="N35" s="4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4" t="str">
        <f>+IFERROR(VLOOKUP(C36,Listas!$L$8:$M$100,2,FALSE),"")</f>
        <v>10110102</v>
      </c>
      <c r="C36" s="412" t="s">
        <v>516</v>
      </c>
      <c r="D36" s="396"/>
      <c r="E36" s="397"/>
      <c r="F36" s="396"/>
      <c r="G36" s="397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3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3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3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3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3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3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3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3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5" t="str">
        <f>+IFERROR(VLOOKUP(C45,Listas!$L$8:$M$100,2,FALSE),"")</f>
        <v>10110102</v>
      </c>
      <c r="C45" s="414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4" t="str">
        <f>+IFERROR(VLOOKUP(C46,Listas!$L$8:$M$100,2,FALSE),"")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5" t="str">
        <f>+IFERROR(VLOOKUP(C51,Listas!$L$8:$M$100,2,FALSE),"")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4" t="str">
        <f>+IFERROR(VLOOKUP(C52,Listas!$L$8:$M$100,2,FALSE),"")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5" t="str">
        <f>+IFERROR(VLOOKUP(C56,Listas!$L$8:$M$100,2,FALSE),"")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4" t="str">
        <f>+IFERROR(VLOOKUP(C57,Listas!$L$8:$M$100,2,FALSE),"")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5" t="str">
        <f>+IFERROR(VLOOKUP(C61,Listas!$L$8:$M$100,2,FALSE),"")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4" t="str">
        <f>+IFERROR(VLOOKUP(C62,Listas!$L$8:$M$100,2,FALSE),"")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5" t="str">
        <f>+IFERROR(VLOOKUP(C66,Listas!$L$8:$M$100,2,FALSE),"")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8" t="s">
        <v>267</v>
      </c>
      <c r="D67" s="418"/>
      <c r="E67" s="419"/>
      <c r="F67" s="418"/>
      <c r="G67" s="419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7" t="str">
        <f>+IFERROR(VLOOKUP(C71,Listas!$L$8:$M$100,2,FALSE),"")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4" t="str">
        <f>+IFERROR(VLOOKUP(C72,Listas!$L$8:$M$100,2,FALSE),"")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5" t="str">
        <f>+IFERROR(VLOOKUP(C87,Listas!$L$8:$M$100,2,FALSE),"")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4" t="str">
        <f>+IFERROR(VLOOKUP(C88,Listas!$L$8:$M$100,2,FALSE),"")</f>
        <v>10120102</v>
      </c>
      <c r="C88" s="415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6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6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6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5" t="str">
        <f>+IFERROR(VLOOKUP(C92,Listas!$L$8:$M$100,2,FALSE),"")</f>
        <v>10120102</v>
      </c>
      <c r="C92" s="417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4" t="str">
        <f>+IFERROR(VLOOKUP(C93,Listas!$L$8:$M$100,2,FALSE),"")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5" t="str">
        <f>+IFERROR(VLOOKUP(C97,Listas!$L$8:$M$100,2,FALSE),"")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4" t="str">
        <f>+IFERROR(VLOOKUP(C98,Listas!$L$8:$M$100,2,FALSE),"")</f>
        <v>10130102</v>
      </c>
      <c r="C98" s="395" t="s">
        <v>522</v>
      </c>
      <c r="D98" s="396"/>
      <c r="E98" s="397"/>
      <c r="F98" s="396"/>
      <c r="G98" s="397"/>
      <c r="H98" s="398" t="str">
        <f>+IF(I98=""," ",VLOOKUP(I98,Listas!$I$16:$J$17,2,FALSE))</f>
        <v>07</v>
      </c>
      <c r="I98" s="395" t="s">
        <v>472</v>
      </c>
      <c r="J98" s="399" t="str">
        <f>+IF(K98=""," ",VLOOKUP(K98,PUC!$B:$C,2,FALSE))</f>
        <v xml:space="preserve"> </v>
      </c>
      <c r="K98" s="395"/>
      <c r="L98" s="394" t="str">
        <f>+IF(M98=""," ",VLOOKUP(M98,Listas!$F$9:$G$17,2,FALSE))</f>
        <v xml:space="preserve"> </v>
      </c>
      <c r="M98" s="400"/>
      <c r="N98" s="401"/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+IFERROR(VLOOKUP(C102,Listas!$L$8:$M$100,2,FALSE),"")</f>
        <v>10130102</v>
      </c>
      <c r="C102" s="406" t="s">
        <v>522</v>
      </c>
      <c r="D102" s="268"/>
      <c r="E102" s="269"/>
      <c r="F102" s="268"/>
      <c r="G102" s="427" t="s">
        <v>1268</v>
      </c>
      <c r="H102" s="407" t="str">
        <f>+IF(I102=""," ",VLOOKUP(I102,Listas!$I$16:$J$17,2,FALSE))</f>
        <v>07</v>
      </c>
      <c r="I102" s="406" t="s">
        <v>472</v>
      </c>
      <c r="J102" s="408">
        <f>+IF(K102=""," ",VLOOKUP(K102,PUC!$B:$C,2,FALSE))</f>
        <v>5195959529</v>
      </c>
      <c r="K102" s="406" t="s">
        <v>1180</v>
      </c>
      <c r="L102" s="405" t="str">
        <f>+IF(M102=""," ",VLOOKUP(M102,Listas!$F$9:$G$17,2,FALSE))</f>
        <v>07</v>
      </c>
      <c r="M102" s="409" t="s">
        <v>457</v>
      </c>
      <c r="N102" s="410">
        <f>+'[1]Sede Belmonte'!$R$89</f>
        <v>77000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393" t="s">
        <v>1267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07</v>
      </c>
      <c r="M103" s="335" t="s">
        <v>457</v>
      </c>
      <c r="N103" s="327">
        <f>+MROUND(470000*2*1*1.05,1000)</f>
        <v>987000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374" t="s">
        <v>1267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07</v>
      </c>
      <c r="M104" s="335" t="s">
        <v>457</v>
      </c>
      <c r="N104" s="328">
        <f>1*500000</f>
        <v>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374" t="s">
        <v>1267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07</v>
      </c>
      <c r="M105" s="335" t="s">
        <v>457</v>
      </c>
      <c r="N105" s="328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372"/>
      <c r="H106" s="16" t="str">
        <f>+IF(I106=""," ",VLOOKUP(I106,Listas!$I$16:$J$17,2,FALSE))</f>
        <v>07</v>
      </c>
      <c r="I106" s="326" t="s">
        <v>472</v>
      </c>
      <c r="J106" s="343" t="str">
        <f>+IF(K106=""," ",VLOOKUP(K106,PUC!$B:$C,2,FALSE))</f>
        <v xml:space="preserve"> </v>
      </c>
      <c r="K106" s="326"/>
      <c r="L106" s="17" t="str">
        <f>+IF(M106=""," ",VLOOKUP(M106,Listas!$F$9:$G$17,2,FALSE))</f>
        <v>07</v>
      </c>
      <c r="M106" s="335" t="s">
        <v>457</v>
      </c>
      <c r="N106" s="328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372"/>
      <c r="H107" s="16" t="str">
        <f>+IF(I107=""," ",VLOOKUP(I107,Listas!$I$16:$J$17,2,FALSE))</f>
        <v>07</v>
      </c>
      <c r="I107" s="326" t="s">
        <v>472</v>
      </c>
      <c r="J107" s="343" t="str">
        <f>+IF(K107=""," ",VLOOKUP(K107,PUC!$B:$C,2,FALSE))</f>
        <v xml:space="preserve"> </v>
      </c>
      <c r="K107" s="326"/>
      <c r="L107" s="17" t="str">
        <f>+IF(M107=""," ",VLOOKUP(M107,Listas!$F$9:$G$17,2,FALSE))</f>
        <v>07</v>
      </c>
      <c r="M107" s="335" t="s">
        <v>457</v>
      </c>
      <c r="N107" s="328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426" t="s">
        <v>1264</v>
      </c>
      <c r="H108" s="16" t="str">
        <f>+IF(I108=""," ",VLOOKUP(I108,Listas!$I$16:$J$17,2,FALSE))</f>
        <v>07</v>
      </c>
      <c r="I108" s="326" t="s">
        <v>472</v>
      </c>
      <c r="J108" s="343">
        <f>+IF(K108=""," ",VLOOKUP(K108,PUC!$B:$C,2,FALSE))</f>
        <v>5110350101</v>
      </c>
      <c r="K108" s="326" t="s">
        <v>1162</v>
      </c>
      <c r="L108" s="17" t="str">
        <f>+IF(M108=""," ",VLOOKUP(M108,Listas!$F$9:$G$17,2,FALSE))</f>
        <v>07</v>
      </c>
      <c r="M108" s="335" t="s">
        <v>457</v>
      </c>
      <c r="N108" s="328">
        <v>3000000</v>
      </c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426" t="s">
        <v>1265</v>
      </c>
      <c r="H109" s="16" t="str">
        <f>+IF(I109=""," ",VLOOKUP(I109,Listas!$I$16:$J$17,2,FALSE))</f>
        <v>07</v>
      </c>
      <c r="I109" s="326" t="s">
        <v>472</v>
      </c>
      <c r="J109" s="343">
        <f>+IF(K109=""," ",VLOOKUP(K109,PUC!$B:$C,2,FALSE))</f>
        <v>5135600101</v>
      </c>
      <c r="K109" s="326" t="s">
        <v>1237</v>
      </c>
      <c r="L109" s="17" t="str">
        <f>+IF(M109=""," ",VLOOKUP(M109,Listas!$F$9:$G$17,2,FALSE))</f>
        <v>07</v>
      </c>
      <c r="M109" s="335" t="s">
        <v>457</v>
      </c>
      <c r="N109" s="328">
        <v>2000000</v>
      </c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426" t="s">
        <v>1266</v>
      </c>
      <c r="H110" s="16" t="str">
        <f>+IF(I110=""," ",VLOOKUP(I110,Listas!$I$16:$J$17,2,FALSE))</f>
        <v>07</v>
      </c>
      <c r="I110" s="326" t="s">
        <v>472</v>
      </c>
      <c r="J110" s="343">
        <f>+IF(K110=""," ",VLOOKUP(K110,PUC!$B:$C,2,FALSE))</f>
        <v>5110350101</v>
      </c>
      <c r="K110" s="326" t="s">
        <v>1162</v>
      </c>
      <c r="L110" s="17" t="str">
        <f>+IF(M110=""," ",VLOOKUP(M110,Listas!$F$9:$G$17,2,FALSE))</f>
        <v>07</v>
      </c>
      <c r="M110" s="335" t="s">
        <v>457</v>
      </c>
      <c r="N110" s="328">
        <f>1400000*3</f>
        <v>4200000</v>
      </c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372"/>
      <c r="H111" s="16" t="str">
        <f>+IF(I111=""," ",VLOOKUP(I111,Listas!$I$16:$J$17,2,FALSE))</f>
        <v>07</v>
      </c>
      <c r="I111" s="326" t="s">
        <v>472</v>
      </c>
      <c r="J111" s="343" t="str">
        <f>+IF(K111=""," ",VLOOKUP(K111,PUC!$B:$C,2,FALSE))</f>
        <v xml:space="preserve"> </v>
      </c>
      <c r="K111" s="326"/>
      <c r="L111" s="17" t="str">
        <f>+IF(M111=""," ",VLOOKUP(M111,Listas!$F$9:$G$17,2,FALSE))</f>
        <v>07</v>
      </c>
      <c r="M111" s="335" t="s">
        <v>457</v>
      </c>
      <c r="N111" s="328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372"/>
      <c r="H112" s="16" t="str">
        <f>+IF(I112=""," ",VLOOKUP(I112,Listas!$I$16:$J$17,2,FALSE))</f>
        <v>07</v>
      </c>
      <c r="I112" s="326" t="s">
        <v>472</v>
      </c>
      <c r="J112" s="343" t="str">
        <f>+IF(K112=""," ",VLOOKUP(K112,PUC!$B:$C,2,FALSE))</f>
        <v xml:space="preserve"> </v>
      </c>
      <c r="K112" s="326"/>
      <c r="L112" s="17" t="str">
        <f>+IF(M112=""," ",VLOOKUP(M112,Listas!$F$9:$G$17,2,FALSE))</f>
        <v>07</v>
      </c>
      <c r="M112" s="335" t="s">
        <v>457</v>
      </c>
      <c r="N112" s="328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372"/>
      <c r="H113" s="16" t="str">
        <f>+IF(I113=""," ",VLOOKUP(I113,Listas!$I$16:$J$17,2,FALSE))</f>
        <v>07</v>
      </c>
      <c r="I113" s="326" t="s">
        <v>472</v>
      </c>
      <c r="J113" s="343" t="str">
        <f>+IF(K113=""," ",VLOOKUP(K113,PUC!$B:$C,2,FALSE))</f>
        <v xml:space="preserve"> </v>
      </c>
      <c r="K113" s="326"/>
      <c r="L113" s="17" t="str">
        <f>+IF(M113=""," ",VLOOKUP(M113,Listas!$F$9:$G$17,2,FALSE))</f>
        <v>07</v>
      </c>
      <c r="M113" s="335" t="s">
        <v>457</v>
      </c>
      <c r="N113" s="328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372"/>
      <c r="H114" s="16" t="str">
        <f>+IF(I114=""," ",VLOOKUP(I114,Listas!$I$16:$J$17,2,FALSE))</f>
        <v>07</v>
      </c>
      <c r="I114" s="326" t="s">
        <v>472</v>
      </c>
      <c r="J114" s="343" t="str">
        <f>+IF(K114=""," ",VLOOKUP(K114,PUC!$B:$C,2,FALSE))</f>
        <v xml:space="preserve"> </v>
      </c>
      <c r="K114" s="326"/>
      <c r="L114" s="17" t="str">
        <f>+IF(M114=""," ",VLOOKUP(M114,Listas!$F$9:$G$17,2,FALSE))</f>
        <v>07</v>
      </c>
      <c r="M114" s="335" t="s">
        <v>457</v>
      </c>
      <c r="N114" s="328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372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07</v>
      </c>
      <c r="M115" s="335" t="s">
        <v>457</v>
      </c>
      <c r="N115" s="328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372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07</v>
      </c>
      <c r="M116" s="335" t="s">
        <v>457</v>
      </c>
      <c r="N116" s="328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372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07</v>
      </c>
      <c r="M117" s="335" t="s">
        <v>457</v>
      </c>
      <c r="N117" s="328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372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07</v>
      </c>
      <c r="M118" s="335" t="s">
        <v>457</v>
      </c>
      <c r="N118" s="328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373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07</v>
      </c>
      <c r="M119" s="335" t="s">
        <v>457</v>
      </c>
      <c r="N119" s="328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3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07</v>
      </c>
      <c r="M120" s="335" t="s">
        <v>457</v>
      </c>
      <c r="N120" s="328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6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07</v>
      </c>
      <c r="M121" s="335" t="s">
        <v>457</v>
      </c>
      <c r="N121" s="328">
        <f>+'[1]Sede Belmonte'!$G$89</f>
        <v>25000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6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07</v>
      </c>
      <c r="M122" s="335" t="s">
        <v>457</v>
      </c>
      <c r="N122" s="328">
        <f>+'[1]Sede Belmonte'!$H$89</f>
        <v>104000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6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07</v>
      </c>
      <c r="M123" s="335" t="s">
        <v>457</v>
      </c>
      <c r="N123" s="328">
        <f>+'[1]Sede Belmonte'!$I$89</f>
        <v>231000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6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07</v>
      </c>
      <c r="M124" s="335" t="s">
        <v>457</v>
      </c>
      <c r="N124" s="328">
        <f>+'[1]Sede Belmonte'!$J$89</f>
        <v>356000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6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07</v>
      </c>
      <c r="M125" s="335" t="s">
        <v>457</v>
      </c>
      <c r="N125" s="328">
        <f>+'[1]Sede Belmonte'!$K$89</f>
        <v>15000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6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07</v>
      </c>
      <c r="M126" s="335" t="s">
        <v>457</v>
      </c>
      <c r="N126" s="328">
        <f>+'[1]Sede Belmonte'!$L$89</f>
        <v>112000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6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07</v>
      </c>
      <c r="M127" s="335" t="s">
        <v>457</v>
      </c>
      <c r="N127" s="328">
        <f>+'[1]Sede Belmonte'!$M$89</f>
        <v>12000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6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07</v>
      </c>
      <c r="M128" s="335" t="s">
        <v>457</v>
      </c>
      <c r="N128" s="328">
        <f>+'[1]Sede Belmonte'!$N$89</f>
        <v>37000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6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07</v>
      </c>
      <c r="M129" s="335" t="s">
        <v>457</v>
      </c>
      <c r="N129" s="328">
        <f>+'[1]Sede Belmonte'!$O$89</f>
        <v>1042000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6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5195600102</v>
      </c>
      <c r="K130" s="326" t="s">
        <v>1145</v>
      </c>
      <c r="L130" s="17" t="str">
        <f>+IF(M130=""," ",VLOOKUP(M130,Listas!$F$9:$G$17,2,FALSE))</f>
        <v>07</v>
      </c>
      <c r="M130" s="335" t="s">
        <v>457</v>
      </c>
      <c r="N130" s="328">
        <f>+'[1]Sede Belmonte'!$P$89</f>
        <v>372000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6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07</v>
      </c>
      <c r="M131" s="335" t="s">
        <v>457</v>
      </c>
      <c r="N131" s="328">
        <f>+'[1]Sede Belmonte'!$Q$89</f>
        <v>343000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3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3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25" t="s">
        <v>280</v>
      </c>
      <c r="C150" s="526"/>
      <c r="D150" s="526"/>
      <c r="E150" s="526"/>
      <c r="F150" s="526"/>
      <c r="G150" s="526"/>
      <c r="H150" s="526"/>
      <c r="I150" s="526"/>
      <c r="J150" s="526"/>
      <c r="K150" s="526"/>
      <c r="L150" s="526"/>
      <c r="M150" s="526"/>
      <c r="N150" s="279">
        <f>SUM(N14:N149)</f>
        <v>13689000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G36" sqref="G36:H36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51" t="s">
        <v>627</v>
      </c>
      <c r="C2" s="552"/>
      <c r="D2" s="552"/>
      <c r="E2" s="552"/>
      <c r="F2" s="553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49" t="s">
        <v>1017</v>
      </c>
      <c r="C4" s="549"/>
      <c r="D4" s="549"/>
      <c r="E4" s="549"/>
      <c r="F4" s="549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49" t="s">
        <v>1018</v>
      </c>
      <c r="C5" s="549"/>
      <c r="D5" s="549"/>
      <c r="E5" s="549"/>
      <c r="F5" s="549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49" t="s">
        <v>1019</v>
      </c>
      <c r="C6" s="549"/>
      <c r="D6" s="549"/>
      <c r="E6" s="549"/>
      <c r="F6" s="549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49" t="s">
        <v>1020</v>
      </c>
      <c r="C7" s="549"/>
      <c r="D7" s="549"/>
      <c r="E7" s="549"/>
      <c r="F7" s="549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49" t="s">
        <v>1021</v>
      </c>
      <c r="C8" s="549"/>
      <c r="D8" s="549"/>
      <c r="E8" s="549"/>
      <c r="F8" s="549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49" t="s">
        <v>1022</v>
      </c>
      <c r="C9" s="549"/>
      <c r="D9" s="549"/>
      <c r="E9" s="549"/>
      <c r="F9" s="549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49" t="s">
        <v>1023</v>
      </c>
      <c r="C10" s="549"/>
      <c r="D10" s="549"/>
      <c r="E10" s="549"/>
      <c r="F10" s="549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49" t="s">
        <v>1024</v>
      </c>
      <c r="C11" s="549"/>
      <c r="D11" s="549"/>
      <c r="E11" s="549"/>
      <c r="F11" s="549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49" t="s">
        <v>1025</v>
      </c>
      <c r="C12" s="549"/>
      <c r="D12" s="549"/>
      <c r="E12" s="549"/>
      <c r="F12" s="549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49" t="s">
        <v>1026</v>
      </c>
      <c r="C13" s="549"/>
      <c r="D13" s="549"/>
      <c r="E13" s="549"/>
      <c r="F13" s="549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49" t="s">
        <v>1027</v>
      </c>
      <c r="C14" s="549"/>
      <c r="D14" s="549"/>
      <c r="E14" s="549"/>
      <c r="F14" s="549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49" t="s">
        <v>1028</v>
      </c>
      <c r="C15" s="549"/>
      <c r="D15" s="549"/>
      <c r="E15" s="549"/>
      <c r="F15" s="549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49" t="s">
        <v>1029</v>
      </c>
      <c r="C16" s="549"/>
      <c r="D16" s="549"/>
      <c r="E16" s="549"/>
      <c r="F16" s="549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49" t="s">
        <v>1030</v>
      </c>
      <c r="C17" s="549"/>
      <c r="D17" s="549"/>
      <c r="E17" s="549"/>
      <c r="F17" s="549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49" t="s">
        <v>1031</v>
      </c>
      <c r="C18" s="549"/>
      <c r="D18" s="549"/>
      <c r="E18" s="549"/>
      <c r="F18" s="549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49" t="s">
        <v>1032</v>
      </c>
      <c r="C19" s="549"/>
      <c r="D19" s="549"/>
      <c r="E19" s="549"/>
      <c r="F19" s="549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49" t="s">
        <v>1033</v>
      </c>
      <c r="C20" s="549"/>
      <c r="D20" s="549"/>
      <c r="E20" s="549"/>
      <c r="F20" s="549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49" t="s">
        <v>1034</v>
      </c>
      <c r="C21" s="549"/>
      <c r="D21" s="549"/>
      <c r="E21" s="549"/>
      <c r="F21" s="549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49" t="s">
        <v>1035</v>
      </c>
      <c r="C22" s="549"/>
      <c r="D22" s="549"/>
      <c r="E22" s="549"/>
      <c r="F22" s="549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49" t="s">
        <v>1036</v>
      </c>
      <c r="C23" s="549"/>
      <c r="D23" s="549"/>
      <c r="E23" s="549"/>
      <c r="F23" s="549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49" t="s">
        <v>1037</v>
      </c>
      <c r="C24" s="549"/>
      <c r="D24" s="549"/>
      <c r="E24" s="549"/>
      <c r="F24" s="549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49" t="s">
        <v>1038</v>
      </c>
      <c r="C25" s="549"/>
      <c r="D25" s="549"/>
      <c r="E25" s="549"/>
      <c r="F25" s="549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49" t="s">
        <v>1039</v>
      </c>
      <c r="C26" s="549"/>
      <c r="D26" s="549"/>
      <c r="E26" s="549"/>
      <c r="F26" s="549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49" t="s">
        <v>1040</v>
      </c>
      <c r="C27" s="549"/>
      <c r="D27" s="549"/>
      <c r="E27" s="549"/>
      <c r="F27" s="549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49" t="s">
        <v>1041</v>
      </c>
      <c r="C28" s="549"/>
      <c r="D28" s="549"/>
      <c r="E28" s="549"/>
      <c r="F28" s="549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49" t="s">
        <v>1042</v>
      </c>
      <c r="C29" s="549"/>
      <c r="D29" s="549"/>
      <c r="E29" s="549"/>
      <c r="F29" s="549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49" t="s">
        <v>1043</v>
      </c>
      <c r="C30" s="549"/>
      <c r="D30" s="549"/>
      <c r="E30" s="549"/>
      <c r="F30" s="549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77000</v>
      </c>
      <c r="J30" s="362"/>
      <c r="K30" s="364">
        <f t="shared" si="0"/>
        <v>77000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77000</v>
      </c>
      <c r="N30" s="362"/>
    </row>
    <row r="31" spans="1:14">
      <c r="A31" s="357">
        <v>10140101</v>
      </c>
      <c r="B31" s="549" t="s">
        <v>1044</v>
      </c>
      <c r="C31" s="549"/>
      <c r="D31" s="549"/>
      <c r="E31" s="549"/>
      <c r="F31" s="549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49" t="s">
        <v>1045</v>
      </c>
      <c r="C32" s="549"/>
      <c r="D32" s="549"/>
      <c r="E32" s="549"/>
      <c r="F32" s="549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13612000</v>
      </c>
      <c r="J32" s="362"/>
      <c r="K32" s="364">
        <f t="shared" si="0"/>
        <v>13612000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13612000</v>
      </c>
      <c r="N32" s="362"/>
    </row>
    <row r="33" spans="1:14">
      <c r="A33" s="359" t="s">
        <v>149</v>
      </c>
      <c r="B33" s="549" t="s">
        <v>1046</v>
      </c>
      <c r="C33" s="549"/>
      <c r="D33" s="549"/>
      <c r="E33" s="549"/>
      <c r="F33" s="549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49" t="s">
        <v>1047</v>
      </c>
      <c r="C34" s="549"/>
      <c r="D34" s="549"/>
      <c r="E34" s="549"/>
      <c r="F34" s="549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49" t="s">
        <v>1048</v>
      </c>
      <c r="C35" s="549"/>
      <c r="D35" s="549"/>
      <c r="E35" s="549"/>
      <c r="F35" s="549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49" t="s">
        <v>1050</v>
      </c>
      <c r="C36" s="549"/>
      <c r="D36" s="549"/>
      <c r="E36" s="549"/>
      <c r="F36" s="549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49" t="s">
        <v>1052</v>
      </c>
      <c r="C37" s="549"/>
      <c r="D37" s="549"/>
      <c r="E37" s="549"/>
      <c r="F37" s="549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49" t="s">
        <v>1054</v>
      </c>
      <c r="C38" s="549"/>
      <c r="D38" s="549"/>
      <c r="E38" s="549"/>
      <c r="F38" s="549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49" t="s">
        <v>1056</v>
      </c>
      <c r="C39" s="549"/>
      <c r="D39" s="549"/>
      <c r="E39" s="549"/>
      <c r="F39" s="549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50" t="s">
        <v>1057</v>
      </c>
      <c r="B41" s="550"/>
      <c r="C41" s="550"/>
      <c r="D41" s="550"/>
      <c r="E41" s="550"/>
      <c r="F41" s="550"/>
      <c r="G41" s="363">
        <f>+SUM(G4:G39)</f>
        <v>0</v>
      </c>
      <c r="H41" s="363">
        <f t="shared" ref="H41:M41" si="2">+SUM(H4:H39)</f>
        <v>0</v>
      </c>
      <c r="I41" s="363">
        <f t="shared" si="2"/>
        <v>13689000</v>
      </c>
      <c r="J41" s="363">
        <f t="shared" si="2"/>
        <v>0</v>
      </c>
      <c r="K41" s="363">
        <f t="shared" si="2"/>
        <v>13689000</v>
      </c>
      <c r="L41" s="363">
        <f t="shared" si="2"/>
        <v>0</v>
      </c>
      <c r="M41" s="363">
        <f t="shared" si="2"/>
        <v>13689000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2019-11-14T14:46:23Z</dcterms:modified>
</cp:coreProperties>
</file>