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C9F2E0C0-D903-4DF1-BC3F-944B4B0FA133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9" sheetId="13" r:id="rId7"/>
    <sheet name="Nueva 10" sheetId="14" r:id="rId8"/>
    <sheet name="Nueva 11" sheetId="15" r:id="rId9"/>
    <sheet name="Nueva 12" sheetId="16" r:id="rId10"/>
    <sheet name="Continua 6" sheetId="17" r:id="rId11"/>
    <sheet name="Continua 7" sheetId="18" r:id="rId12"/>
    <sheet name="Continua 8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4" l="1"/>
  <c r="E16" i="4"/>
  <c r="M43" i="14"/>
  <c r="M43" i="15"/>
  <c r="M43" i="16"/>
  <c r="M43" i="17"/>
  <c r="M43" i="18"/>
  <c r="M43" i="19"/>
  <c r="M43" i="20"/>
  <c r="M43" i="13"/>
  <c r="M42" i="14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B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C27" i="4" l="1"/>
  <c r="E27" i="4"/>
  <c r="F27" i="4"/>
  <c r="B27" i="4"/>
  <c r="H6" i="16"/>
  <c r="H6" i="15"/>
  <c r="H6" i="14"/>
  <c r="H6" i="13"/>
  <c r="H6" i="19"/>
  <c r="H6" i="18"/>
  <c r="H6" i="17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16" i="20"/>
  <c r="M5" i="20"/>
  <c r="M6" i="20" s="1"/>
  <c r="M40" i="20" s="1"/>
  <c r="B4" i="20"/>
  <c r="B3" i="20"/>
  <c r="M16" i="19"/>
  <c r="M5" i="19"/>
  <c r="M6" i="19" s="1"/>
  <c r="M40" i="19" s="1"/>
  <c r="B4" i="19"/>
  <c r="B3" i="19"/>
  <c r="M16" i="18"/>
  <c r="M5" i="18"/>
  <c r="M6" i="18" s="1"/>
  <c r="M40" i="18" s="1"/>
  <c r="B4" i="18"/>
  <c r="B3" i="18"/>
  <c r="M5" i="17"/>
  <c r="M6" i="17" s="1"/>
  <c r="M16" i="17"/>
  <c r="B4" i="17"/>
  <c r="B3" i="17"/>
  <c r="M16" i="16"/>
  <c r="M5" i="16"/>
  <c r="M4" i="16"/>
  <c r="M6" i="16" s="1"/>
  <c r="M40" i="16" s="1"/>
  <c r="B4" i="16"/>
  <c r="B3" i="16"/>
  <c r="M16" i="15"/>
  <c r="M5" i="15"/>
  <c r="M4" i="15"/>
  <c r="M6" i="15" s="1"/>
  <c r="M40" i="15" s="1"/>
  <c r="B4" i="15"/>
  <c r="B3" i="15"/>
  <c r="M16" i="14"/>
  <c r="M5" i="14"/>
  <c r="M4" i="14"/>
  <c r="M6" i="14" s="1"/>
  <c r="M40" i="14" s="1"/>
  <c r="B4" i="14"/>
  <c r="B3" i="14"/>
  <c r="M36" i="16" l="1"/>
  <c r="M34" i="16"/>
  <c r="M33" i="16"/>
  <c r="M35" i="16"/>
  <c r="M38" i="16"/>
  <c r="M34" i="20"/>
  <c r="M33" i="20"/>
  <c r="M36" i="20"/>
  <c r="M35" i="20"/>
  <c r="M38" i="20"/>
  <c r="M27" i="20"/>
  <c r="M23" i="20" s="1"/>
  <c r="M36" i="14"/>
  <c r="M38" i="14"/>
  <c r="M35" i="14"/>
  <c r="M34" i="14"/>
  <c r="M33" i="14"/>
  <c r="M32" i="17"/>
  <c r="M40" i="17"/>
  <c r="M34" i="15"/>
  <c r="M33" i="15"/>
  <c r="M35" i="15"/>
  <c r="M36" i="15"/>
  <c r="M38" i="15"/>
  <c r="M33" i="17"/>
  <c r="M38" i="17"/>
  <c r="M34" i="17"/>
  <c r="M36" i="17"/>
  <c r="M35" i="17"/>
  <c r="M38" i="18"/>
  <c r="M35" i="18"/>
  <c r="M33" i="18"/>
  <c r="M36" i="18"/>
  <c r="M34" i="18"/>
  <c r="M35" i="19"/>
  <c r="M36" i="19"/>
  <c r="M34" i="19"/>
  <c r="M33" i="19"/>
  <c r="M38" i="19"/>
  <c r="M32" i="16"/>
  <c r="M27" i="16"/>
  <c r="M23" i="16" s="1"/>
  <c r="M32" i="15"/>
  <c r="M27" i="15"/>
  <c r="M23" i="15" s="1"/>
  <c r="M41" i="21"/>
  <c r="N72" i="7" s="1"/>
  <c r="M32" i="14"/>
  <c r="M27" i="14"/>
  <c r="M23" i="14" s="1"/>
  <c r="M32" i="19"/>
  <c r="M27" i="19"/>
  <c r="M23" i="19" s="1"/>
  <c r="M32" i="18"/>
  <c r="M27" i="18"/>
  <c r="M24" i="18" s="1"/>
  <c r="M42" i="21"/>
  <c r="N74" i="7" s="1"/>
  <c r="M43" i="21"/>
  <c r="N73" i="7" s="1"/>
  <c r="M17" i="15"/>
  <c r="M44" i="15" s="1"/>
  <c r="M17" i="20"/>
  <c r="M44" i="20" s="1"/>
  <c r="M17" i="18"/>
  <c r="M44" i="18" s="1"/>
  <c r="M10" i="21"/>
  <c r="M24" i="20"/>
  <c r="M10" i="20"/>
  <c r="M17" i="19"/>
  <c r="M44" i="19" s="1"/>
  <c r="M10" i="19"/>
  <c r="M10" i="18"/>
  <c r="M17" i="17"/>
  <c r="M44" i="17" s="1"/>
  <c r="M27" i="17"/>
  <c r="M23" i="17" s="1"/>
  <c r="M10" i="17"/>
  <c r="M17" i="16"/>
  <c r="M44" i="16" s="1"/>
  <c r="M10" i="16"/>
  <c r="M10" i="15"/>
  <c r="M10" i="14"/>
  <c r="M17" i="14"/>
  <c r="M44" i="14" s="1"/>
  <c r="M16" i="13"/>
  <c r="M16" i="21" s="1"/>
  <c r="M4" i="13"/>
  <c r="M6" i="13" s="1"/>
  <c r="M40" i="13" s="1"/>
  <c r="M5" i="13"/>
  <c r="M24" i="14" l="1"/>
  <c r="M60" i="14" s="1"/>
  <c r="M24" i="19"/>
  <c r="M60" i="19" s="1"/>
  <c r="M28" i="20"/>
  <c r="M24" i="15"/>
  <c r="M60" i="15" s="1"/>
  <c r="M29" i="15"/>
  <c r="M24" i="16"/>
  <c r="M60" i="16" s="1"/>
  <c r="M28" i="18"/>
  <c r="M28" i="15"/>
  <c r="M23" i="18"/>
  <c r="M60" i="18" s="1"/>
  <c r="M29" i="18"/>
  <c r="M59" i="20"/>
  <c r="M60" i="20"/>
  <c r="M29" i="20"/>
  <c r="M28" i="19"/>
  <c r="M29" i="19"/>
  <c r="M28" i="17"/>
  <c r="M29" i="17"/>
  <c r="M24" i="17"/>
  <c r="M60" i="17" s="1"/>
  <c r="M28" i="16"/>
  <c r="M29" i="16"/>
  <c r="M28" i="14"/>
  <c r="M29" i="14"/>
  <c r="M59" i="14"/>
  <c r="M10" i="13"/>
  <c r="M40" i="21"/>
  <c r="N20" i="7" s="1"/>
  <c r="M59" i="16" l="1"/>
  <c r="N62" i="16" s="1"/>
  <c r="M59" i="15"/>
  <c r="N62" i="15" s="1"/>
  <c r="M59" i="19"/>
  <c r="N62" i="19" s="1"/>
  <c r="N29" i="20"/>
  <c r="M59" i="18"/>
  <c r="N62" i="18" s="1"/>
  <c r="N62" i="20"/>
  <c r="N29" i="15"/>
  <c r="N29" i="19"/>
  <c r="N29" i="18"/>
  <c r="N29" i="14"/>
  <c r="M59" i="17"/>
  <c r="N62" i="17" s="1"/>
  <c r="N29" i="17"/>
  <c r="N29" i="16"/>
  <c r="N62" i="14"/>
  <c r="N64" i="19" l="1"/>
  <c r="N64" i="20"/>
  <c r="N64" i="14"/>
  <c r="N64" i="15"/>
  <c r="N64" i="17"/>
  <c r="N64" i="18"/>
  <c r="N64" i="16"/>
  <c r="M27" i="13"/>
  <c r="B4" i="13"/>
  <c r="M32" i="13" s="1"/>
  <c r="M32" i="21" s="1"/>
  <c r="N96" i="7" s="1"/>
  <c r="B3" i="13"/>
  <c r="M33" i="13" l="1"/>
  <c r="M33" i="21" s="1"/>
  <c r="N97" i="7" s="1"/>
  <c r="M34" i="13"/>
  <c r="M34" i="21" s="1"/>
  <c r="N98" i="7" s="1"/>
  <c r="M36" i="13"/>
  <c r="M36" i="21" s="1"/>
  <c r="N100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L16" i="4" s="1"/>
  <c r="E103" i="4"/>
  <c r="F103" i="4" s="1"/>
  <c r="D65" i="4"/>
  <c r="E65" i="4" s="1"/>
  <c r="L65" i="4" s="1"/>
  <c r="D63" i="4"/>
  <c r="E63" i="4" s="1"/>
  <c r="L63" i="4" s="1"/>
  <c r="D60" i="4"/>
  <c r="E60" i="4" s="1"/>
  <c r="L60" i="4" s="1"/>
  <c r="D58" i="4"/>
  <c r="E58" i="4" s="1"/>
  <c r="L58" i="4" s="1"/>
  <c r="D64" i="4"/>
  <c r="E64" i="4" s="1"/>
  <c r="L64" i="4" s="1"/>
  <c r="D57" i="4"/>
  <c r="E57" i="4" s="1"/>
  <c r="L57" i="4" s="1"/>
  <c r="D62" i="4"/>
  <c r="E62" i="4" s="1"/>
  <c r="L62" i="4" s="1"/>
  <c r="D59" i="4"/>
  <c r="E59" i="4" s="1"/>
  <c r="L59" i="4" s="1"/>
  <c r="D56" i="4"/>
  <c r="D66" i="4"/>
  <c r="E66" i="4" s="1"/>
  <c r="L66" i="4" s="1"/>
  <c r="D61" i="4"/>
  <c r="E61" i="4" s="1"/>
  <c r="L61" i="4" s="1"/>
  <c r="L17" i="4"/>
  <c r="N81" i="7"/>
  <c r="G17" i="4"/>
  <c r="G16" i="4"/>
  <c r="D17" i="4"/>
  <c r="D16" i="4"/>
  <c r="D27" i="4" l="1"/>
  <c r="D88" i="4"/>
  <c r="F88" i="4" s="1"/>
  <c r="G27" i="4"/>
  <c r="G76" i="4"/>
  <c r="H76" i="4" s="1"/>
  <c r="L76" i="4" s="1"/>
  <c r="G75" i="4"/>
  <c r="H75" i="4" s="1"/>
  <c r="L75" i="4" s="1"/>
  <c r="G71" i="4"/>
  <c r="H71" i="4" s="1"/>
  <c r="L71" i="4" s="1"/>
  <c r="G70" i="4"/>
  <c r="H70" i="4" s="1"/>
  <c r="L70" i="4" s="1"/>
  <c r="G69" i="4"/>
  <c r="H69" i="4" s="1"/>
  <c r="L69" i="4" s="1"/>
  <c r="G72" i="4"/>
  <c r="H72" i="4" s="1"/>
  <c r="L72" i="4" s="1"/>
  <c r="G77" i="4"/>
  <c r="H77" i="4" s="1"/>
  <c r="L77" i="4" s="1"/>
  <c r="G68" i="4"/>
  <c r="H68" i="4" s="1"/>
  <c r="L68" i="4" s="1"/>
  <c r="G74" i="4"/>
  <c r="H74" i="4" s="1"/>
  <c r="L74" i="4" s="1"/>
  <c r="G73" i="4"/>
  <c r="H73" i="4" s="1"/>
  <c r="L73" i="4" s="1"/>
  <c r="G78" i="4"/>
  <c r="H78" i="4" s="1"/>
  <c r="L78" i="4" s="1"/>
  <c r="E56" i="4"/>
  <c r="L56" i="4" s="1"/>
  <c r="L67" i="4" s="1"/>
  <c r="F22" i="5" s="1"/>
  <c r="E50" i="12"/>
  <c r="J41" i="12"/>
  <c r="B73" i="7"/>
  <c r="B74" i="7"/>
  <c r="B75" i="7"/>
  <c r="B76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1"/>
  <c r="H4" i="19"/>
  <c r="H4" i="20"/>
  <c r="H4" i="18"/>
  <c r="H4" i="14"/>
  <c r="H4" i="13"/>
  <c r="C9" i="7"/>
  <c r="H2" i="20"/>
  <c r="H2" i="16"/>
  <c r="H2" i="18"/>
  <c r="H2" i="14"/>
  <c r="H2" i="21"/>
  <c r="H2" i="19"/>
  <c r="H2" i="17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22" i="12"/>
  <c r="M22" i="12" s="1"/>
  <c r="K30" i="12"/>
  <c r="K17" i="12"/>
  <c r="M17" i="12" s="1"/>
  <c r="K26" i="12"/>
  <c r="M26" i="12" s="1"/>
  <c r="H22" i="13"/>
  <c r="H24" i="13"/>
  <c r="H23" i="13"/>
  <c r="H25" i="13"/>
  <c r="H21" i="13"/>
  <c r="H27" i="13"/>
  <c r="H16" i="13"/>
  <c r="H29" i="13"/>
  <c r="H28" i="13"/>
  <c r="H18" i="13"/>
  <c r="H19" i="13"/>
  <c r="H17" i="13"/>
  <c r="H26" i="13"/>
  <c r="H20" i="13"/>
  <c r="H24" i="15"/>
  <c r="H29" i="15"/>
  <c r="H19" i="15"/>
  <c r="H26" i="15"/>
  <c r="H23" i="15"/>
  <c r="H16" i="15"/>
  <c r="H21" i="15"/>
  <c r="H18" i="15"/>
  <c r="H27" i="15"/>
  <c r="H20" i="15"/>
  <c r="H28" i="15"/>
  <c r="H22" i="15"/>
  <c r="H17" i="15"/>
  <c r="H25" i="15"/>
  <c r="H24" i="14"/>
  <c r="H28" i="14"/>
  <c r="H19" i="14"/>
  <c r="H16" i="14"/>
  <c r="H21" i="14"/>
  <c r="H26" i="14"/>
  <c r="H29" i="14"/>
  <c r="H23" i="14"/>
  <c r="H22" i="14"/>
  <c r="H25" i="14"/>
  <c r="H17" i="14"/>
  <c r="H18" i="14"/>
  <c r="H27" i="14"/>
  <c r="H20" i="14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7"/>
  <c r="H26" i="17"/>
  <c r="H29" i="17"/>
  <c r="H23" i="17"/>
  <c r="H16" i="17"/>
  <c r="H19" i="17"/>
  <c r="H21" i="17"/>
  <c r="H18" i="17"/>
  <c r="H27" i="17"/>
  <c r="H17" i="17"/>
  <c r="H28" i="17"/>
  <c r="H20" i="17"/>
  <c r="H25" i="17"/>
  <c r="H22" i="17"/>
  <c r="H24" i="18"/>
  <c r="H26" i="18"/>
  <c r="H23" i="18"/>
  <c r="H16" i="18"/>
  <c r="H19" i="18"/>
  <c r="H29" i="18"/>
  <c r="H21" i="18"/>
  <c r="H28" i="18"/>
  <c r="H20" i="18"/>
  <c r="H22" i="18"/>
  <c r="H25" i="18"/>
  <c r="H17" i="18"/>
  <c r="H18" i="18"/>
  <c r="H27" i="18"/>
  <c r="H24" i="20"/>
  <c r="H23" i="20"/>
  <c r="H16" i="20"/>
  <c r="H21" i="20"/>
  <c r="H26" i="20"/>
  <c r="H29" i="20"/>
  <c r="H19" i="20"/>
  <c r="H20" i="20"/>
  <c r="H22" i="20"/>
  <c r="H25" i="20"/>
  <c r="H17" i="20"/>
  <c r="H28" i="20"/>
  <c r="H18" i="20"/>
  <c r="H27" i="20"/>
  <c r="H24" i="19"/>
  <c r="H29" i="19"/>
  <c r="H19" i="19"/>
  <c r="H26" i="19"/>
  <c r="H23" i="19"/>
  <c r="H16" i="19"/>
  <c r="H21" i="19"/>
  <c r="H20" i="19"/>
  <c r="H28" i="19"/>
  <c r="H22" i="19"/>
  <c r="H25" i="19"/>
  <c r="H17" i="19"/>
  <c r="H18" i="19"/>
  <c r="H27" i="19"/>
  <c r="H24" i="16"/>
  <c r="H23" i="16"/>
  <c r="H26" i="16"/>
  <c r="H29" i="16"/>
  <c r="H21" i="16"/>
  <c r="H28" i="16"/>
  <c r="H19" i="16"/>
  <c r="H16" i="16"/>
  <c r="H20" i="16"/>
  <c r="H22" i="16"/>
  <c r="H25" i="16"/>
  <c r="H17" i="16"/>
  <c r="H27" i="16"/>
  <c r="H18" i="16"/>
  <c r="K7" i="12"/>
  <c r="M7" i="12" s="1"/>
  <c r="K33" i="12"/>
  <c r="M33" i="12" s="1"/>
  <c r="K16" i="12"/>
  <c r="M16" i="12" s="1"/>
  <c r="K12" i="12"/>
  <c r="M12" i="12" s="1"/>
  <c r="K29" i="12"/>
  <c r="M29" i="12" s="1"/>
  <c r="M4" i="12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6" l="1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32" i="16"/>
  <c r="H38" i="16"/>
  <c r="H49" i="16"/>
  <c r="H57" i="16"/>
  <c r="H46" i="16"/>
  <c r="H54" i="16"/>
  <c r="H39" i="16"/>
  <c r="H41" i="16"/>
  <c r="H33" i="16"/>
  <c r="H56" i="16"/>
  <c r="H40" i="16"/>
  <c r="H51" i="16"/>
  <c r="H48" i="16"/>
  <c r="H59" i="16"/>
  <c r="H61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38" i="15"/>
  <c r="H49" i="15"/>
  <c r="H57" i="15"/>
  <c r="H60" i="15"/>
  <c r="H34" i="15"/>
  <c r="H44" i="15"/>
  <c r="H46" i="15"/>
  <c r="H54" i="15"/>
  <c r="H41" i="15"/>
  <c r="H36" i="15"/>
  <c r="H51" i="15"/>
  <c r="H33" i="15"/>
  <c r="H59" i="15"/>
  <c r="H48" i="15"/>
  <c r="H56" i="15"/>
  <c r="H37" i="13"/>
  <c r="H47" i="13"/>
  <c r="H57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3" i="13"/>
  <c r="H39" i="13"/>
  <c r="H43" i="13"/>
  <c r="H49" i="13"/>
  <c r="H53" i="13"/>
  <c r="H59" i="13"/>
  <c r="H32" i="13"/>
  <c r="H35" i="13"/>
  <c r="H41" i="13"/>
  <c r="H45" i="13"/>
  <c r="H51" i="13"/>
  <c r="H55" i="13"/>
  <c r="H61" i="13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55" i="17"/>
  <c r="H60" i="17"/>
  <c r="H52" i="17"/>
  <c r="H53" i="17"/>
  <c r="H32" i="17"/>
  <c r="H36" i="17"/>
  <c r="H45" i="17"/>
  <c r="H62" i="17"/>
  <c r="H37" i="17"/>
  <c r="H58" i="17"/>
  <c r="H35" i="17"/>
  <c r="H50" i="17"/>
  <c r="H39" i="17"/>
  <c r="H47" i="17"/>
  <c r="H43" i="17"/>
  <c r="H61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42" i="14"/>
  <c r="H32" i="14"/>
  <c r="H35" i="14"/>
  <c r="H47" i="14"/>
  <c r="H55" i="14"/>
  <c r="H33" i="14"/>
  <c r="H48" i="14"/>
  <c r="H56" i="14"/>
  <c r="H36" i="14"/>
  <c r="H58" i="14"/>
  <c r="H38" i="14"/>
  <c r="H34" i="14"/>
  <c r="H37" i="14"/>
  <c r="H50" i="14"/>
  <c r="H49" i="14"/>
  <c r="H57" i="14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56" i="20"/>
  <c r="H33" i="20"/>
  <c r="H51" i="20"/>
  <c r="H41" i="20"/>
  <c r="H39" i="20"/>
  <c r="H48" i="20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8" i="19"/>
  <c r="H47" i="19"/>
  <c r="H40" i="19"/>
  <c r="H32" i="19"/>
  <c r="H55" i="19"/>
  <c r="H33" i="19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33" i="18"/>
  <c r="H56" i="18"/>
  <c r="H57" i="18"/>
  <c r="H41" i="18"/>
  <c r="H45" i="18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36" i="21"/>
  <c r="H32" i="21"/>
  <c r="H47" i="21"/>
  <c r="H56" i="21"/>
  <c r="H33" i="21"/>
  <c r="H55" i="21"/>
  <c r="H34" i="21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5" i="19"/>
  <c r="G48" i="19"/>
  <c r="G55" i="19"/>
  <c r="G32" i="19"/>
  <c r="G60" i="19"/>
  <c r="G33" i="19"/>
  <c r="G60" i="17"/>
  <c r="G32" i="17"/>
  <c r="G41" i="17"/>
  <c r="G58" i="17"/>
  <c r="G50" i="17"/>
  <c r="G37" i="17"/>
  <c r="G49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52" i="17"/>
  <c r="G62" i="17"/>
  <c r="G34" i="17"/>
  <c r="G36" i="17"/>
  <c r="G43" i="17"/>
  <c r="G61" i="17"/>
  <c r="G47" i="17"/>
  <c r="G55" i="17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36" i="14"/>
  <c r="G37" i="14"/>
  <c r="G62" i="14"/>
  <c r="G53" i="14"/>
  <c r="G45" i="14"/>
  <c r="G61" i="14"/>
  <c r="G52" i="14"/>
  <c r="G33" i="14"/>
  <c r="G58" i="14"/>
  <c r="G32" i="14"/>
  <c r="G59" i="14"/>
  <c r="G50" i="14"/>
  <c r="G41" i="14"/>
  <c r="G60" i="14"/>
  <c r="G51" i="14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49" i="18"/>
  <c r="G39" i="18"/>
  <c r="G37" i="18"/>
  <c r="G58" i="18"/>
  <c r="G55" i="18"/>
  <c r="G34" i="18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38" i="20"/>
  <c r="G46" i="20"/>
  <c r="G35" i="20"/>
  <c r="G41" i="20"/>
  <c r="G39" i="20"/>
  <c r="G57" i="20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42" i="16"/>
  <c r="G39" i="16"/>
  <c r="G32" i="16"/>
  <c r="G59" i="16"/>
  <c r="G51" i="16"/>
  <c r="G38" i="16"/>
  <c r="G56" i="16"/>
  <c r="G48" i="16"/>
  <c r="G33" i="16"/>
  <c r="G44" i="16"/>
  <c r="G57" i="16"/>
  <c r="G49" i="16"/>
  <c r="G35" i="16"/>
  <c r="G54" i="16"/>
  <c r="G46" i="16"/>
  <c r="G34" i="16"/>
  <c r="G60" i="16"/>
  <c r="G40" i="16"/>
  <c r="G55" i="16"/>
  <c r="G47" i="16"/>
  <c r="G61" i="16"/>
  <c r="G52" i="16"/>
  <c r="G43" i="16"/>
  <c r="G45" i="16"/>
  <c r="G41" i="16"/>
  <c r="G36" i="16"/>
  <c r="G58" i="16"/>
  <c r="G37" i="16"/>
  <c r="G62" i="16"/>
  <c r="G50" i="16"/>
  <c r="G53" i="16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47" i="15"/>
  <c r="G41" i="15"/>
  <c r="G54" i="15"/>
  <c r="G40" i="15"/>
  <c r="G57" i="15"/>
  <c r="G60" i="15"/>
  <c r="G46" i="15"/>
  <c r="G32" i="15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85" i="7"/>
  <c r="N91" i="7"/>
  <c r="N86" i="7"/>
  <c r="N89" i="7"/>
  <c r="N84" i="7"/>
  <c r="N90" i="7"/>
  <c r="N92" i="7"/>
  <c r="N87" i="7"/>
  <c r="N83" i="7" l="1"/>
  <c r="N62" i="21"/>
  <c r="N64" i="21" s="1"/>
  <c r="L30" i="12"/>
  <c r="N105" i="7"/>
  <c r="M30" i="12" l="1"/>
  <c r="L41" i="12"/>
  <c r="L44" i="12" s="1"/>
  <c r="H32" i="12"/>
  <c r="H41" i="12" l="1"/>
  <c r="K32" i="12"/>
  <c r="M32" i="12" l="1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<sst xmlns="http://schemas.openxmlformats.org/spreadsheetml/2006/main" count="6165" uniqueCount="1400">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</sst>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5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164" fontId="31" fillId="0" borderId="73" xfId="72" applyFont="1" applyBorder="1" applyAlignment="1">
      <alignment vertical="center"/>
    </xf>
    <xf numFmtId="164" fontId="31" fillId="0" borderId="75" xfId="72" applyFont="1" applyBorder="1" applyAlignment="1">
      <alignment vertical="center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3" workbookViewId="0">
      <selection activeCell="H17" sqref="H17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79"/>
      <c r="C1" s="480"/>
      <c r="D1" s="480"/>
      <c r="E1" s="480"/>
      <c r="F1" s="480"/>
      <c r="G1" s="3"/>
    </row>
    <row r="2" spans="1:10" s="1" customFormat="1" ht="23.25" customHeight="1">
      <c r="A2" s="187"/>
      <c r="B2" s="481" t="s">
        <v>4</v>
      </c>
      <c r="C2" s="482"/>
      <c r="D2" s="482"/>
      <c r="E2" s="482"/>
      <c r="F2" s="482"/>
      <c r="G2" s="3"/>
    </row>
    <row r="3" spans="1:10" s="1" customFormat="1" ht="23.25" customHeight="1">
      <c r="A3" s="187"/>
      <c r="B3" s="483" t="s">
        <v>283</v>
      </c>
      <c r="C3" s="484"/>
      <c r="D3" s="484"/>
      <c r="E3" s="484"/>
      <c r="F3" s="484"/>
      <c r="G3" s="3"/>
    </row>
    <row r="4" spans="1:10" s="1" customFormat="1" ht="10.5" customHeight="1">
      <c r="A4" s="32"/>
      <c r="B4" s="485"/>
      <c r="C4" s="486"/>
      <c r="D4" s="486"/>
      <c r="E4" s="486"/>
      <c r="F4" s="486"/>
      <c r="G4" s="3"/>
    </row>
    <row r="5" spans="1:10" s="1" customFormat="1" ht="10.5" customHeight="1" thickBot="1">
      <c r="A5" s="187"/>
      <c r="B5" s="487"/>
      <c r="C5" s="480"/>
      <c r="D5" s="480"/>
      <c r="E5" s="480"/>
      <c r="F5" s="480"/>
      <c r="G5" s="3"/>
    </row>
    <row r="6" spans="1:10" s="69" customFormat="1" ht="25.5" customHeight="1" thickBot="1">
      <c r="B6" s="188" t="s">
        <v>12</v>
      </c>
      <c r="C6" s="456" t="s">
        <v>284</v>
      </c>
      <c r="D6" s="457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58" t="s">
        <v>1</v>
      </c>
      <c r="C8" s="459"/>
      <c r="D8" s="459"/>
      <c r="E8" s="459"/>
      <c r="F8" s="460"/>
    </row>
    <row r="9" spans="1:10" s="193" customFormat="1" ht="16.5" customHeight="1" thickBot="1">
      <c r="B9" s="194" t="s">
        <v>143</v>
      </c>
      <c r="C9" s="458" t="str">
        <f>+VLOOKUP(B12,Listas!$B$7:$D$98,3,FALSE)</f>
        <v>FACULTAD DE DERECHO Y CIENCIAS POLITICAS</v>
      </c>
      <c r="D9" s="459"/>
      <c r="E9" s="459"/>
      <c r="F9" s="460"/>
    </row>
    <row r="10" spans="1:10" s="193" customFormat="1" ht="13.5" thickBot="1">
      <c r="B10" s="194" t="s">
        <v>8</v>
      </c>
      <c r="C10" s="194"/>
      <c r="D10" s="458" t="s">
        <v>9</v>
      </c>
      <c r="E10" s="460"/>
      <c r="F10" s="194"/>
    </row>
    <row r="11" spans="1:10" s="193" customFormat="1" ht="16.5" customHeight="1" thickBot="1">
      <c r="B11" s="458" t="s">
        <v>204</v>
      </c>
      <c r="C11" s="459"/>
      <c r="D11" s="460"/>
      <c r="E11" s="458" t="s">
        <v>7</v>
      </c>
      <c r="F11" s="460"/>
    </row>
    <row r="12" spans="1:10" s="69" customFormat="1" ht="16.5" customHeight="1">
      <c r="B12" s="463" t="s">
        <v>312</v>
      </c>
      <c r="C12" s="464"/>
      <c r="D12" s="465"/>
      <c r="E12" s="475" t="str">
        <f>+VLOOKUP($B$12,Listas!$B$8:$C$98,2,FALSE)</f>
        <v>03020128</v>
      </c>
      <c r="F12" s="476"/>
    </row>
    <row r="13" spans="1:10" s="69" customFormat="1" ht="16.5" customHeight="1" thickBot="1">
      <c r="B13" s="466"/>
      <c r="C13" s="467"/>
      <c r="D13" s="468"/>
      <c r="E13" s="477"/>
      <c r="F13" s="478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2" t="s">
        <v>142</v>
      </c>
      <c r="C15" s="473"/>
      <c r="D15" s="473"/>
      <c r="E15" s="474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871543000</v>
      </c>
    </row>
    <row r="18" spans="2:7">
      <c r="B18" s="211" t="s">
        <v>136</v>
      </c>
      <c r="C18" s="212"/>
      <c r="D18" s="213"/>
      <c r="E18" s="214"/>
      <c r="F18" s="291">
        <f>+INGRESOS!L28</f>
        <v>3500000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-3326500</v>
      </c>
    </row>
    <row r="23" spans="2:7">
      <c r="B23" s="211" t="s">
        <v>53</v>
      </c>
      <c r="C23" s="217"/>
      <c r="D23" s="218"/>
      <c r="E23" s="215"/>
      <c r="F23" s="291">
        <f>-INGRESOS!L79</f>
        <v>-15960000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56338000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912094500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69" t="s">
        <v>271</v>
      </c>
      <c r="C29" s="470"/>
      <c r="D29" s="470"/>
      <c r="E29" s="471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209782000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282368000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492150000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419944500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1" t="s">
        <v>130</v>
      </c>
      <c r="D39" s="462"/>
      <c r="E39" s="461" t="s">
        <v>131</v>
      </c>
      <c r="F39" s="462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44089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8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32*4</f>
        <v>128</v>
      </c>
      <c r="I6" t="s">
        <v>1150</v>
      </c>
      <c r="L6" t="s">
        <v>1153</v>
      </c>
      <c r="M6" s="419">
        <f>+M5-M4</f>
        <v>4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4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4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70965000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71000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213000</v>
      </c>
      <c r="N29" s="425">
        <f>+SUM(M16:M29)</f>
        <v>73745000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4200000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7290000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2765000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126000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503000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251000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80000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1510000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960000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64000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1206000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274000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2204000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21433000</v>
      </c>
    </row>
    <row r="64" spans="1:14">
      <c r="N64" s="426">
        <f>+N29-N62</f>
        <v>52312000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43936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MONTH(H3)</f>
        <v>4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32*3</f>
        <v>96</v>
      </c>
      <c r="I6" t="s">
        <v>1150</v>
      </c>
      <c r="L6" t="s">
        <v>1153</v>
      </c>
      <c r="M6" s="419">
        <f>M5-1</f>
        <v>3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3</v>
      </c>
    </row>
    <row r="8" spans="1:13">
      <c r="D8" t="s">
        <v>1155</v>
      </c>
      <c r="H8" s="427">
        <v>24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3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3744000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79836000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80000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240000</v>
      </c>
      <c r="N29" s="425">
        <f>+SUM(M16:M29)</f>
        <v>83900000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3150000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5468000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2074000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94000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377000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189000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90000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1132000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720000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48000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1357000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312000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2507000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17518000</v>
      </c>
    </row>
    <row r="64" spans="1:14">
      <c r="N64" s="426">
        <f>+N29-N62</f>
        <v>66382000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25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44027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MONTH(H3)</f>
        <v>7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6*32</f>
        <v>192</v>
      </c>
      <c r="I6" t="s">
        <v>1150</v>
      </c>
      <c r="L6" t="s">
        <v>1153</v>
      </c>
      <c r="M6" s="419">
        <f>M5-1</f>
        <v>6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6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6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106448000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106000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319000</v>
      </c>
      <c r="N29" s="425">
        <f>+SUM(M16:M29)</f>
        <v>109369000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6300000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10936000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4148000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189000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754000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377000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120000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2264000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1440000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96000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1810000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407000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3268000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32109000</v>
      </c>
    </row>
    <row r="64" spans="1:14">
      <c r="N64" s="426">
        <f>+N29-N62</f>
        <v>77260000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44089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MONTH(H3)</f>
        <v>9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8*32</f>
        <v>256</v>
      </c>
      <c r="I6" t="s">
        <v>1150</v>
      </c>
      <c r="L6" t="s">
        <v>1153</v>
      </c>
      <c r="M6" s="419">
        <f>M5-1</f>
        <v>8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8</v>
      </c>
    </row>
    <row r="8" spans="1:13">
      <c r="D8" t="s">
        <v>1155</v>
      </c>
      <c r="H8" s="427">
        <v>15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8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2340000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133060000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133000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399000</v>
      </c>
      <c r="N29" s="425">
        <f>+SUM(M16:M29)</f>
        <v>135932000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8400000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14581000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5531000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251000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1006000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503000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150000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3019000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1920000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128000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2262000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506000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4062000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42319000</v>
      </c>
    </row>
    <row r="64" spans="1:14">
      <c r="N64" s="426">
        <f>+N29-N62</f>
        <v>93613000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40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+'Nueva 9'!M16+'Nueva 10'!M16+'Nueva 11'!M16+'Nueva 12'!M16+'Continua 6'!M16+'Continua 7'!M16+'Continua 8'!M16+'Continua 4'!M16</f>
        <v>18564000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+'Nueva 9'!M17+'Nueva 10'!M17+'Nueva 11'!M17+'Nueva 12'!M17+'Continua 6'!M17+'Continua 7'!M17+'Continua 8'!M17+'Continua 4'!M17</f>
        <v>833843000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>
        <f>+'Nueva 9'!M18+'Nueva 10'!M18+'Nueva 11'!M18+'Nueva 12'!M18+'Continua 6'!M18+'Continua 7'!M18+'Continua 8'!M18+'Continua 4'!M18</f>
        <v>0</v>
      </c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>
        <f>+'Nueva 9'!M19+'Nueva 10'!M19+'Nueva 11'!M19+'Nueva 12'!M19+'Continua 6'!M19+'Continua 7'!M19+'Continua 8'!M19+'Continua 4'!M19</f>
        <v>0</v>
      </c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>
        <f>+'Nueva 9'!M20+'Nueva 10'!M20+'Nueva 11'!M20+'Nueva 12'!M20+'Continua 6'!M20+'Continua 7'!M20+'Continua 8'!M20+'Continua 4'!M20</f>
        <v>0</v>
      </c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>
        <f>+'Nueva 9'!M21+'Nueva 10'!M21+'Nueva 11'!M21+'Nueva 12'!M21+'Continua 6'!M21+'Continua 7'!M21+'Continua 8'!M21+'Continua 4'!M21</f>
        <v>0</v>
      </c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>
        <f>+'Nueva 9'!M22+'Nueva 10'!M22+'Nueva 11'!M22+'Nueva 12'!M22+'Continua 6'!M22+'Continua 7'!M22+'Continua 8'!M22+'Continua 4'!M22</f>
        <v>0</v>
      </c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+'Nueva 9'!M23+'Nueva 10'!M23+'Nueva 11'!M23+'Nueva 12'!M23+'Continua 6'!M23+'Continua 7'!M23+'Continua 8'!M23+'Continua 4'!M23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+'Nueva 9'!M24+'Nueva 10'!M24+'Nueva 11'!M24+'Nueva 12'!M24+'Continua 6'!M24+'Continua 7'!M24+'Continua 8'!M24+'Continua 4'!M24</f>
        <v>0</v>
      </c>
    </row>
    <row r="25" spans="1:14" ht="15.75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  <c r="M25" s="420">
        <f>+'Nueva 9'!M25+'Nueva 10'!M25+'Nueva 11'!M25+'Nueva 12'!M25+'Continua 6'!M25+'Continua 7'!M25+'Continua 8'!M25+'Continua 4'!M25</f>
        <v>0</v>
      </c>
    </row>
    <row r="26" spans="1:14" ht="15.75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  <c r="M26" s="420">
        <f>+'Nueva 9'!M26+'Nueva 10'!M26+'Nueva 11'!M26+'Nueva 12'!M26+'Continua 6'!M26+'Continua 7'!M26+'Continua 8'!M26+'Continua 4'!M26</f>
        <v>0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+'Nueva 9'!M27+'Nueva 10'!M27+'Nueva 11'!M27+'Nueva 12'!M27+'Continua 6'!M27+'Continua 7'!M27+'Continua 8'!M27+'Continua 4'!M27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+'Nueva 9'!M28+'Nueva 10'!M28+'Nueva 11'!M28+'Nueva 12'!M28+'Continua 6'!M28+'Continua 7'!M28+'Continua 8'!M28+'Continua 4'!M28</f>
        <v>833000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+'Nueva 9'!M29+'Nueva 10'!M29+'Nueva 11'!M29+'Nueva 12'!M29+'Continua 6'!M29+'Continua 7'!M29+'Continua 8'!M29+'Continua 4'!M29</f>
        <v>2501000</v>
      </c>
      <c r="N29" s="425">
        <f>+SUM(M16:M29)</f>
        <v>855741000</v>
      </c>
    </row>
    <row r="30" spans="1:14" ht="15.75">
      <c r="M30" s="420">
        <f>+'Nueva 9'!M30+'Nueva 10'!M30+'Nueva 11'!M30+'Nueva 12'!M30+'Continua 6'!M30+'Continua 7'!M30+'Continua 8'!M30+'Continua 4'!M30</f>
        <v>0</v>
      </c>
    </row>
    <row r="31" spans="1:14" ht="15.75">
      <c r="M31" s="420">
        <f>+'Nueva 9'!M31+'Nueva 10'!M31+'Nueva 11'!M31+'Nueva 12'!M31+'Continua 6'!M31+'Continua 7'!M31+'Continua 8'!M31+'Continua 4'!M31</f>
        <v>0</v>
      </c>
    </row>
    <row r="32" spans="1:14" ht="15.75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420">
        <f>+'Nueva 9'!M32+'Nueva 10'!M32+'Nueva 11'!M32+'Nueva 12'!M32+'Continua 6'!M32+'Continua 7'!M32+'Continua 8'!M32+'Continua 4'!M32</f>
        <v>48300000</v>
      </c>
      <c r="N32" t="s">
        <v>1272</v>
      </c>
    </row>
    <row r="33" spans="1:14" ht="15.75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420">
        <f>+'Nueva 9'!M33+'Nueva 10'!M33+'Nueva 11'!M33+'Nueva 12'!M33+'Continua 6'!M33+'Continua 7'!M33+'Continua 8'!M33+'Continua 4'!M33</f>
        <v>83841000</v>
      </c>
      <c r="N33" t="s">
        <v>1273</v>
      </c>
    </row>
    <row r="34" spans="1:14" ht="15.75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420">
        <f>+'Nueva 9'!M34+'Nueva 10'!M34+'Nueva 11'!M34+'Nueva 12'!M34+'Continua 6'!M34+'Continua 7'!M34+'Continua 8'!M34+'Continua 4'!M34</f>
        <v>31802000</v>
      </c>
      <c r="N34" t="s">
        <v>1274</v>
      </c>
    </row>
    <row r="35" spans="1:14" ht="15.75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420">
        <f>+'Nueva 9'!M35+'Nueva 10'!M35+'Nueva 11'!M35+'Nueva 12'!M35+'Continua 6'!M35+'Continua 7'!M35+'Continua 8'!M35+'Continua 4'!M35</f>
        <v>1446000</v>
      </c>
      <c r="N35" t="s">
        <v>1275</v>
      </c>
    </row>
    <row r="36" spans="1:14" ht="15.75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420">
        <f>+'Nueva 9'!M36+'Nueva 10'!M36+'Nueva 11'!M36+'Nueva 12'!M36+'Continua 6'!M36+'Continua 7'!M36+'Continua 8'!M36+'Continua 4'!M36</f>
        <v>5783000</v>
      </c>
      <c r="N36" t="s">
        <v>1276</v>
      </c>
    </row>
    <row r="37" spans="1:14" ht="15.75">
      <c r="G37" t="str">
        <f t="shared" si="2"/>
        <v>03020128</v>
      </c>
      <c r="H37" s="421" t="str">
        <f t="shared" si="3"/>
        <v>Esp. Derecho Procesal, Probatorio y Oralidad</v>
      </c>
      <c r="M37" s="420">
        <f>+'Nueva 9'!M37+'Nueva 10'!M37+'Nueva 11'!M37+'Nueva 12'!M37+'Continua 6'!M37+'Continua 7'!M37+'Continua 8'!M37+'Continua 4'!M37</f>
        <v>0</v>
      </c>
    </row>
    <row r="38" spans="1:14" ht="15.75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420">
        <f>+'Nueva 9'!M38+'Nueva 10'!M38+'Nueva 11'!M38+'Nueva 12'!M38+'Continua 6'!M38+'Continua 7'!M38+'Continua 8'!M38+'Continua 4'!M38</f>
        <v>2891000</v>
      </c>
      <c r="N38" t="s">
        <v>1277</v>
      </c>
    </row>
    <row r="39" spans="1:14" ht="15.75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420">
        <f>+'Nueva 9'!M39+'Nueva 10'!M39+'Nueva 11'!M39+'Nueva 12'!M39+'Continua 6'!M39+'Continua 7'!M39+'Continua 8'!M39+'Continua 4'!M39</f>
        <v>0</v>
      </c>
      <c r="N39" t="s">
        <v>1278</v>
      </c>
    </row>
    <row r="40" spans="1:14" ht="15.75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420">
        <f>+'Nueva 9'!M40+'Nueva 10'!M40+'Nueva 11'!M40+'Nueva 12'!M40+'Continua 6'!M40+'Continua 7'!M40+'Continua 8'!M40+'Continua 4'!M40</f>
        <v>940000</v>
      </c>
    </row>
    <row r="41" spans="1:14" ht="15.75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420">
        <f>+'Nueva 9'!M41+'Nueva 10'!M41+'Nueva 11'!M41+'Nueva 12'!M41+'Continua 6'!M41+'Continua 7'!M41+'Continua 8'!M41+'Continua 4'!M41</f>
        <v>17359000</v>
      </c>
    </row>
    <row r="42" spans="1:14" ht="15.75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420">
        <f>+'Nueva 9'!M42+'Nueva 10'!M42+'Nueva 11'!M42+'Nueva 12'!M42+'Continua 6'!M42+'Continua 7'!M42+'Continua 8'!M42+'Continua 4'!M42</f>
        <v>11040000</v>
      </c>
    </row>
    <row r="43" spans="1:14" ht="15.75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420">
        <f>+'Nueva 9'!M43+'Nueva 10'!M43+'Nueva 11'!M43+'Nueva 12'!M43+'Continua 6'!M43+'Continua 7'!M43+'Continua 8'!M43+'Continua 4'!M43</f>
        <v>736000</v>
      </c>
    </row>
    <row r="44" spans="1:14" ht="15.75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420">
        <f>+'Nueva 9'!M44+'Nueva 10'!M44+'Nueva 11'!M44+'Nueva 12'!M44+'Continua 6'!M44+'Continua 7'!M44+'Continua 8'!M44+'Continua 4'!M44</f>
        <v>14176000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429">
        <v>634000</v>
      </c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429">
        <v>1269000</v>
      </c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429">
        <v>3172000</v>
      </c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429">
        <v>2115000</v>
      </c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429">
        <v>634000</v>
      </c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429">
        <v>3172000</v>
      </c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429">
        <v>529000</v>
      </c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429">
        <v>846000</v>
      </c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429">
        <v>21146000</v>
      </c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429">
        <v>10573000</v>
      </c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 ht="15.75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430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3184000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25572000</v>
      </c>
    </row>
    <row r="61" spans="1:14" ht="15.75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430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429"/>
      <c r="N62" s="426">
        <f>+SUM(M32:M62)</f>
        <v>291160000</v>
      </c>
    </row>
    <row r="64" spans="1:14">
      <c r="N64" s="426">
        <f>+N29-N62</f>
        <v>564581000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11" zoomScale="80" zoomScaleNormal="80" workbookViewId="0">
      <selection activeCell="E16" sqref="E16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6"/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3"/>
    </row>
    <row r="2" spans="1:13" s="52" customFormat="1" ht="23.25" customHeight="1">
      <c r="A2" s="523" t="s">
        <v>4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3"/>
    </row>
    <row r="3" spans="1:13" s="52" customFormat="1" ht="23.25" customHeight="1">
      <c r="A3" s="525" t="s">
        <v>112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3"/>
    </row>
    <row r="4" spans="1:13" s="52" customFormat="1" ht="10.5" customHeight="1">
      <c r="A4" s="520"/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3"/>
    </row>
    <row r="5" spans="1:13" s="52" customFormat="1" ht="10.5" customHeight="1" thickBot="1">
      <c r="A5" s="522"/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3"/>
    </row>
    <row r="6" spans="1:13" s="7" customFormat="1" ht="25.5" customHeight="1" thickBot="1">
      <c r="A6" s="56" t="s">
        <v>12</v>
      </c>
      <c r="B6" s="496" t="str">
        <f>+TOTAL!C6</f>
        <v>PEREIRA</v>
      </c>
      <c r="C6" s="497"/>
      <c r="D6" s="497"/>
      <c r="E6" s="497"/>
      <c r="F6" s="497"/>
      <c r="G6" s="497"/>
      <c r="H6" s="497"/>
      <c r="I6" s="498"/>
      <c r="J6" s="56" t="s">
        <v>113</v>
      </c>
      <c r="K6" s="533" t="str">
        <f>+TOTAL!F6</f>
        <v>2020</v>
      </c>
      <c r="L6" s="53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6" t="s">
        <v>1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8"/>
    </row>
    <row r="9" spans="1:13" s="69" customFormat="1" ht="16.5" customHeight="1" thickBot="1">
      <c r="A9" s="496" t="s">
        <v>2</v>
      </c>
      <c r="B9" s="497"/>
      <c r="C9" s="497"/>
      <c r="D9" s="497"/>
      <c r="E9" s="497"/>
      <c r="F9" s="497"/>
      <c r="G9" s="497"/>
      <c r="H9" s="497"/>
      <c r="I9" s="498"/>
      <c r="J9" s="496" t="s">
        <v>13</v>
      </c>
      <c r="K9" s="497"/>
      <c r="L9" s="498"/>
    </row>
    <row r="10" spans="1:13" s="69" customFormat="1" ht="15.75" customHeight="1">
      <c r="A10" s="499" t="str">
        <f>+TOTAL!B12</f>
        <v>Esp. Derecho Procesal, Probatorio y Oralidad</v>
      </c>
      <c r="B10" s="500"/>
      <c r="C10" s="500"/>
      <c r="D10" s="500"/>
      <c r="E10" s="500"/>
      <c r="F10" s="500"/>
      <c r="G10" s="500"/>
      <c r="H10" s="500"/>
      <c r="I10" s="501"/>
      <c r="J10" s="499" t="str">
        <f>+TOTAL!E12</f>
        <v>03020128</v>
      </c>
      <c r="K10" s="500"/>
      <c r="L10" s="501"/>
    </row>
    <row r="11" spans="1:13" s="69" customFormat="1" ht="15.75" customHeight="1" thickBot="1">
      <c r="A11" s="502"/>
      <c r="B11" s="503"/>
      <c r="C11" s="503"/>
      <c r="D11" s="503"/>
      <c r="E11" s="503"/>
      <c r="F11" s="503"/>
      <c r="G11" s="503"/>
      <c r="H11" s="503"/>
      <c r="I11" s="504"/>
      <c r="J11" s="502"/>
      <c r="K11" s="503"/>
      <c r="L11" s="504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7" t="s">
        <v>83</v>
      </c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9"/>
    </row>
    <row r="14" spans="1:13" ht="31.5" customHeight="1">
      <c r="A14" s="540" t="s">
        <v>81</v>
      </c>
      <c r="B14" s="495" t="s">
        <v>82</v>
      </c>
      <c r="C14" s="495"/>
      <c r="D14" s="495"/>
      <c r="E14" s="495" t="s">
        <v>80</v>
      </c>
      <c r="F14" s="495"/>
      <c r="G14" s="495"/>
      <c r="H14" s="495" t="s">
        <v>86</v>
      </c>
      <c r="I14" s="495"/>
      <c r="J14" s="492" t="s">
        <v>92</v>
      </c>
      <c r="K14" s="518"/>
      <c r="L14" s="519"/>
    </row>
    <row r="15" spans="1:13" s="79" customFormat="1" ht="16.5" customHeight="1" thickBot="1">
      <c r="A15" s="515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40</v>
      </c>
      <c r="C16" s="81">
        <v>19</v>
      </c>
      <c r="D16" s="82">
        <f>+B16+C16</f>
        <v>59</v>
      </c>
      <c r="E16" s="81">
        <f>17*2</f>
        <v>34</v>
      </c>
      <c r="F16" s="81">
        <f>17*2</f>
        <v>34</v>
      </c>
      <c r="G16" s="82">
        <f>+E16+F16</f>
        <v>68</v>
      </c>
      <c r="H16" s="82">
        <v>6653000</v>
      </c>
      <c r="I16" s="82">
        <v>6653000</v>
      </c>
      <c r="J16" s="83">
        <f>+E16*H16</f>
        <v>226202000</v>
      </c>
      <c r="K16" s="83">
        <f>+F16*I16</f>
        <v>226202000</v>
      </c>
      <c r="L16" s="410">
        <f>+J16+K16</f>
        <v>452404000</v>
      </c>
    </row>
    <row r="17" spans="1:12" ht="13.5" thickBot="1">
      <c r="A17" s="85" t="s">
        <v>22</v>
      </c>
      <c r="B17" s="86">
        <v>35</v>
      </c>
      <c r="C17" s="86">
        <v>22</v>
      </c>
      <c r="D17" s="87">
        <f>+B17+C17</f>
        <v>57</v>
      </c>
      <c r="E17" s="86">
        <v>31</v>
      </c>
      <c r="F17" s="86">
        <v>32</v>
      </c>
      <c r="G17" s="82">
        <f>+E17+F17</f>
        <v>63</v>
      </c>
      <c r="H17" s="82">
        <v>6653000</v>
      </c>
      <c r="I17" s="82">
        <v>6653000</v>
      </c>
      <c r="J17" s="83">
        <f>+E17*H17</f>
        <v>206243000</v>
      </c>
      <c r="K17" s="83">
        <f>+F17*I17</f>
        <v>212896000</v>
      </c>
      <c r="L17" s="411">
        <f>+J17+K17</f>
        <v>419139000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5">
        <f>+SUM(B16:B26)</f>
        <v>75</v>
      </c>
      <c r="C27" s="435">
        <f t="shared" ref="C27:G27" si="0">+SUM(C16:C26)</f>
        <v>41</v>
      </c>
      <c r="D27" s="435">
        <f t="shared" si="0"/>
        <v>116</v>
      </c>
      <c r="E27" s="435">
        <f t="shared" si="0"/>
        <v>65</v>
      </c>
      <c r="F27" s="435">
        <f t="shared" si="0"/>
        <v>66</v>
      </c>
      <c r="G27" s="435">
        <f t="shared" si="0"/>
        <v>131</v>
      </c>
      <c r="H27" s="92"/>
      <c r="I27" s="92"/>
      <c r="J27" s="92"/>
      <c r="K27" s="92"/>
      <c r="L27" s="94">
        <f>SUM(L16:L26)</f>
        <v>871543000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3500000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875043000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7" t="s">
        <v>84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9"/>
    </row>
    <row r="33" spans="1:12" ht="16.5" hidden="1" customHeight="1">
      <c r="A33" s="514" t="s">
        <v>99</v>
      </c>
      <c r="B33" s="530" t="s">
        <v>17</v>
      </c>
      <c r="C33" s="530"/>
      <c r="D33" s="530"/>
      <c r="E33" s="492" t="s">
        <v>34</v>
      </c>
      <c r="F33" s="493"/>
      <c r="G33" s="493"/>
      <c r="H33" s="494"/>
      <c r="I33" s="530" t="s">
        <v>87</v>
      </c>
      <c r="J33" s="488" t="s">
        <v>89</v>
      </c>
      <c r="K33" s="488" t="s">
        <v>91</v>
      </c>
      <c r="L33" s="490" t="s">
        <v>85</v>
      </c>
    </row>
    <row r="34" spans="1:12" ht="45.75" hidden="1" customHeight="1" thickBot="1">
      <c r="A34" s="515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31"/>
      <c r="J34" s="489"/>
      <c r="K34" s="489"/>
      <c r="L34" s="491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5" t="s">
        <v>94</v>
      </c>
      <c r="B52" s="536"/>
      <c r="C52" s="536"/>
      <c r="D52" s="536"/>
      <c r="E52" s="536"/>
      <c r="F52" s="536"/>
      <c r="G52" s="536"/>
      <c r="H52" s="536"/>
      <c r="I52" s="536"/>
      <c r="J52" s="536"/>
      <c r="K52" s="536"/>
      <c r="L52" s="537"/>
    </row>
    <row r="53" spans="1:12" ht="15.75" customHeight="1">
      <c r="A53" s="505" t="s">
        <v>98</v>
      </c>
      <c r="B53" s="506"/>
      <c r="C53" s="492" t="s">
        <v>106</v>
      </c>
      <c r="D53" s="493"/>
      <c r="E53" s="494"/>
      <c r="F53" s="492" t="s">
        <v>107</v>
      </c>
      <c r="G53" s="493"/>
      <c r="H53" s="494"/>
      <c r="I53" s="492" t="s">
        <v>108</v>
      </c>
      <c r="J53" s="493"/>
      <c r="K53" s="494"/>
      <c r="L53" s="490" t="s">
        <v>110</v>
      </c>
    </row>
    <row r="54" spans="1:12" ht="34.5" customHeight="1" thickBot="1">
      <c r="A54" s="507"/>
      <c r="B54" s="508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91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7">
        <f>+MROUND(AVERAGE($H$16:$I$25),1000)</f>
        <v>6653000</v>
      </c>
      <c r="E56" s="438">
        <f>+D56*C56</f>
        <v>0</v>
      </c>
      <c r="F56" s="439"/>
      <c r="G56" s="437"/>
      <c r="H56" s="440"/>
      <c r="I56" s="439"/>
      <c r="J56" s="439"/>
      <c r="K56" s="440"/>
      <c r="L56" s="441">
        <f>+E56</f>
        <v>0</v>
      </c>
    </row>
    <row r="57" spans="1:12">
      <c r="A57" s="113" t="s">
        <v>36</v>
      </c>
      <c r="B57" s="114"/>
      <c r="C57" s="115"/>
      <c r="D57" s="437">
        <f t="shared" ref="D57:D66" si="2">+MROUND(AVERAGE($H$16:$I$25),1000)</f>
        <v>6653000</v>
      </c>
      <c r="E57" s="438">
        <f t="shared" ref="E57:E66" si="3">+D57*C57</f>
        <v>0</v>
      </c>
      <c r="F57" s="439"/>
      <c r="G57" s="437"/>
      <c r="H57" s="440"/>
      <c r="I57" s="439"/>
      <c r="J57" s="439"/>
      <c r="K57" s="440"/>
      <c r="L57" s="441">
        <f t="shared" ref="L57:L66" si="4">+E57</f>
        <v>0</v>
      </c>
    </row>
    <row r="58" spans="1:12">
      <c r="A58" s="113" t="s">
        <v>37</v>
      </c>
      <c r="B58" s="114"/>
      <c r="C58" s="115"/>
      <c r="D58" s="437">
        <f t="shared" si="2"/>
        <v>6653000</v>
      </c>
      <c r="E58" s="438">
        <f t="shared" si="3"/>
        <v>0</v>
      </c>
      <c r="F58" s="439"/>
      <c r="G58" s="437"/>
      <c r="H58" s="440"/>
      <c r="I58" s="439"/>
      <c r="J58" s="439"/>
      <c r="K58" s="440"/>
      <c r="L58" s="441">
        <f t="shared" si="4"/>
        <v>0</v>
      </c>
    </row>
    <row r="59" spans="1:12">
      <c r="A59" s="113" t="s">
        <v>38</v>
      </c>
      <c r="B59" s="114"/>
      <c r="C59" s="115"/>
      <c r="D59" s="437">
        <f t="shared" si="2"/>
        <v>6653000</v>
      </c>
      <c r="E59" s="438">
        <f t="shared" si="3"/>
        <v>0</v>
      </c>
      <c r="F59" s="439"/>
      <c r="G59" s="437"/>
      <c r="H59" s="440"/>
      <c r="I59" s="439"/>
      <c r="J59" s="439"/>
      <c r="K59" s="440"/>
      <c r="L59" s="441">
        <f t="shared" si="4"/>
        <v>0</v>
      </c>
    </row>
    <row r="60" spans="1:12">
      <c r="A60" s="113" t="s">
        <v>39</v>
      </c>
      <c r="B60" s="114"/>
      <c r="C60" s="115">
        <v>0.5</v>
      </c>
      <c r="D60" s="437">
        <f t="shared" si="2"/>
        <v>6653000</v>
      </c>
      <c r="E60" s="438">
        <f t="shared" si="3"/>
        <v>3326500</v>
      </c>
      <c r="F60" s="439"/>
      <c r="G60" s="437"/>
      <c r="H60" s="440"/>
      <c r="I60" s="439"/>
      <c r="J60" s="439"/>
      <c r="K60" s="440"/>
      <c r="L60" s="441">
        <f t="shared" si="4"/>
        <v>3326500</v>
      </c>
    </row>
    <row r="61" spans="1:12">
      <c r="A61" s="113" t="s">
        <v>40</v>
      </c>
      <c r="B61" s="114"/>
      <c r="C61" s="115"/>
      <c r="D61" s="437">
        <f t="shared" si="2"/>
        <v>6653000</v>
      </c>
      <c r="E61" s="438">
        <f t="shared" si="3"/>
        <v>0</v>
      </c>
      <c r="F61" s="439"/>
      <c r="G61" s="437"/>
      <c r="H61" s="440"/>
      <c r="I61" s="439"/>
      <c r="J61" s="439"/>
      <c r="K61" s="440"/>
      <c r="L61" s="441">
        <f t="shared" si="4"/>
        <v>0</v>
      </c>
    </row>
    <row r="62" spans="1:12">
      <c r="A62" s="113" t="s">
        <v>41</v>
      </c>
      <c r="B62" s="114"/>
      <c r="C62" s="115"/>
      <c r="D62" s="437">
        <f t="shared" si="2"/>
        <v>6653000</v>
      </c>
      <c r="E62" s="438">
        <f t="shared" si="3"/>
        <v>0</v>
      </c>
      <c r="F62" s="439"/>
      <c r="G62" s="437"/>
      <c r="H62" s="440"/>
      <c r="I62" s="439"/>
      <c r="J62" s="439"/>
      <c r="K62" s="440"/>
      <c r="L62" s="441">
        <f t="shared" si="4"/>
        <v>0</v>
      </c>
    </row>
    <row r="63" spans="1:12">
      <c r="A63" s="113" t="s">
        <v>42</v>
      </c>
      <c r="B63" s="114"/>
      <c r="C63" s="115"/>
      <c r="D63" s="437">
        <f t="shared" si="2"/>
        <v>6653000</v>
      </c>
      <c r="E63" s="438">
        <f t="shared" si="3"/>
        <v>0</v>
      </c>
      <c r="F63" s="439"/>
      <c r="G63" s="437"/>
      <c r="H63" s="440"/>
      <c r="I63" s="439"/>
      <c r="J63" s="439"/>
      <c r="K63" s="440"/>
      <c r="L63" s="441">
        <f t="shared" si="4"/>
        <v>0</v>
      </c>
    </row>
    <row r="64" spans="1:12">
      <c r="A64" s="113" t="s">
        <v>43</v>
      </c>
      <c r="B64" s="114"/>
      <c r="C64" s="115"/>
      <c r="D64" s="437">
        <f t="shared" si="2"/>
        <v>6653000</v>
      </c>
      <c r="E64" s="438">
        <f t="shared" si="3"/>
        <v>0</v>
      </c>
      <c r="F64" s="439"/>
      <c r="G64" s="437"/>
      <c r="H64" s="440"/>
      <c r="I64" s="439"/>
      <c r="J64" s="439"/>
      <c r="K64" s="440"/>
      <c r="L64" s="441">
        <f t="shared" si="4"/>
        <v>0</v>
      </c>
    </row>
    <row r="65" spans="1:12">
      <c r="A65" s="113" t="s">
        <v>1395</v>
      </c>
      <c r="B65" s="114"/>
      <c r="C65" s="115"/>
      <c r="D65" s="437">
        <f t="shared" si="2"/>
        <v>6653000</v>
      </c>
      <c r="E65" s="438">
        <f t="shared" si="3"/>
        <v>0</v>
      </c>
      <c r="F65" s="439"/>
      <c r="G65" s="437"/>
      <c r="H65" s="440"/>
      <c r="I65" s="439"/>
      <c r="J65" s="439"/>
      <c r="K65" s="440"/>
      <c r="L65" s="441">
        <f t="shared" si="4"/>
        <v>0</v>
      </c>
    </row>
    <row r="66" spans="1:12" ht="13.5" thickBot="1">
      <c r="A66" s="113" t="s">
        <v>1396</v>
      </c>
      <c r="B66" s="114"/>
      <c r="C66" s="115"/>
      <c r="D66" s="437">
        <f t="shared" si="2"/>
        <v>6653000</v>
      </c>
      <c r="E66" s="438">
        <f t="shared" si="3"/>
        <v>0</v>
      </c>
      <c r="F66" s="439"/>
      <c r="G66" s="437"/>
      <c r="H66" s="440"/>
      <c r="I66" s="439"/>
      <c r="J66" s="439"/>
      <c r="K66" s="440"/>
      <c r="L66" s="441">
        <f t="shared" si="4"/>
        <v>0</v>
      </c>
    </row>
    <row r="67" spans="1:12" ht="16.5" customHeight="1" thickBot="1">
      <c r="A67" s="538" t="s">
        <v>95</v>
      </c>
      <c r="B67" s="53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3326500</v>
      </c>
    </row>
    <row r="68" spans="1:12">
      <c r="A68" s="117" t="s">
        <v>44</v>
      </c>
      <c r="B68" s="118"/>
      <c r="C68" s="442"/>
      <c r="D68" s="442"/>
      <c r="E68" s="443"/>
      <c r="F68" s="444">
        <v>24</v>
      </c>
      <c r="G68" s="442">
        <f>+MROUND($D$56*0.1,1000)</f>
        <v>665000</v>
      </c>
      <c r="H68" s="438">
        <f>+G68*F68</f>
        <v>15960000</v>
      </c>
      <c r="I68" s="444"/>
      <c r="J68" s="444"/>
      <c r="K68" s="443"/>
      <c r="L68" s="445">
        <f>+H68</f>
        <v>15960000</v>
      </c>
    </row>
    <row r="69" spans="1:12">
      <c r="A69" s="119" t="s">
        <v>45</v>
      </c>
      <c r="B69" s="120"/>
      <c r="C69" s="437"/>
      <c r="D69" s="437"/>
      <c r="E69" s="440"/>
      <c r="F69" s="439"/>
      <c r="G69" s="442">
        <f t="shared" ref="G69:G78" si="5">+MROUND($D$56*0.1,1000)</f>
        <v>665000</v>
      </c>
      <c r="H69" s="438">
        <f t="shared" ref="H69:H78" si="6">+G69*F69</f>
        <v>0</v>
      </c>
      <c r="I69" s="439"/>
      <c r="J69" s="439"/>
      <c r="K69" s="440"/>
      <c r="L69" s="441">
        <f t="shared" ref="L69:L78" si="7">+H69</f>
        <v>0</v>
      </c>
    </row>
    <row r="70" spans="1:12">
      <c r="A70" s="119" t="s">
        <v>46</v>
      </c>
      <c r="B70" s="120"/>
      <c r="C70" s="437"/>
      <c r="D70" s="437"/>
      <c r="E70" s="440"/>
      <c r="F70" s="439"/>
      <c r="G70" s="442">
        <f t="shared" si="5"/>
        <v>665000</v>
      </c>
      <c r="H70" s="438">
        <f t="shared" si="6"/>
        <v>0</v>
      </c>
      <c r="I70" s="439"/>
      <c r="J70" s="439"/>
      <c r="K70" s="440"/>
      <c r="L70" s="441">
        <f t="shared" si="7"/>
        <v>0</v>
      </c>
    </row>
    <row r="71" spans="1:12">
      <c r="A71" s="119" t="s">
        <v>47</v>
      </c>
      <c r="B71" s="120"/>
      <c r="C71" s="437"/>
      <c r="D71" s="437"/>
      <c r="E71" s="440"/>
      <c r="F71" s="439"/>
      <c r="G71" s="442">
        <f t="shared" si="5"/>
        <v>665000</v>
      </c>
      <c r="H71" s="438">
        <f t="shared" si="6"/>
        <v>0</v>
      </c>
      <c r="I71" s="439"/>
      <c r="J71" s="439"/>
      <c r="K71" s="440"/>
      <c r="L71" s="441">
        <f t="shared" si="7"/>
        <v>0</v>
      </c>
    </row>
    <row r="72" spans="1:12" s="121" customFormat="1">
      <c r="A72" s="119" t="s">
        <v>48</v>
      </c>
      <c r="B72" s="120"/>
      <c r="C72" s="437"/>
      <c r="D72" s="437"/>
      <c r="E72" s="440"/>
      <c r="F72" s="439"/>
      <c r="G72" s="442">
        <f t="shared" si="5"/>
        <v>665000</v>
      </c>
      <c r="H72" s="438">
        <f t="shared" si="6"/>
        <v>0</v>
      </c>
      <c r="I72" s="439"/>
      <c r="J72" s="439"/>
      <c r="K72" s="440"/>
      <c r="L72" s="441">
        <f t="shared" si="7"/>
        <v>0</v>
      </c>
    </row>
    <row r="73" spans="1:12">
      <c r="A73" s="119" t="s">
        <v>49</v>
      </c>
      <c r="B73" s="120"/>
      <c r="C73" s="437"/>
      <c r="D73" s="437"/>
      <c r="E73" s="440"/>
      <c r="F73" s="439"/>
      <c r="G73" s="442">
        <f t="shared" si="5"/>
        <v>665000</v>
      </c>
      <c r="H73" s="438">
        <f t="shared" si="6"/>
        <v>0</v>
      </c>
      <c r="I73" s="439"/>
      <c r="J73" s="439"/>
      <c r="K73" s="440"/>
      <c r="L73" s="441">
        <f t="shared" si="7"/>
        <v>0</v>
      </c>
    </row>
    <row r="74" spans="1:12">
      <c r="A74" s="119" t="s">
        <v>50</v>
      </c>
      <c r="B74" s="120"/>
      <c r="C74" s="437"/>
      <c r="D74" s="437"/>
      <c r="E74" s="440"/>
      <c r="F74" s="439"/>
      <c r="G74" s="442">
        <f t="shared" si="5"/>
        <v>665000</v>
      </c>
      <c r="H74" s="438">
        <f t="shared" si="6"/>
        <v>0</v>
      </c>
      <c r="I74" s="439"/>
      <c r="J74" s="439"/>
      <c r="K74" s="440"/>
      <c r="L74" s="441">
        <f t="shared" si="7"/>
        <v>0</v>
      </c>
    </row>
    <row r="75" spans="1:12">
      <c r="A75" s="119" t="s">
        <v>51</v>
      </c>
      <c r="B75" s="120"/>
      <c r="C75" s="437"/>
      <c r="D75" s="437"/>
      <c r="E75" s="440"/>
      <c r="F75" s="439"/>
      <c r="G75" s="442">
        <f t="shared" si="5"/>
        <v>665000</v>
      </c>
      <c r="H75" s="438">
        <f t="shared" si="6"/>
        <v>0</v>
      </c>
      <c r="I75" s="439"/>
      <c r="J75" s="439"/>
      <c r="K75" s="440"/>
      <c r="L75" s="441">
        <f t="shared" si="7"/>
        <v>0</v>
      </c>
    </row>
    <row r="76" spans="1:12">
      <c r="A76" s="119" t="s">
        <v>52</v>
      </c>
      <c r="B76" s="120"/>
      <c r="C76" s="437"/>
      <c r="D76" s="437"/>
      <c r="E76" s="440"/>
      <c r="F76" s="439"/>
      <c r="G76" s="442">
        <f t="shared" si="5"/>
        <v>665000</v>
      </c>
      <c r="H76" s="446">
        <f t="shared" si="6"/>
        <v>0</v>
      </c>
      <c r="I76" s="439"/>
      <c r="J76" s="439"/>
      <c r="K76" s="440"/>
      <c r="L76" s="441">
        <f t="shared" si="7"/>
        <v>0</v>
      </c>
    </row>
    <row r="77" spans="1:12">
      <c r="A77" s="119" t="s">
        <v>1397</v>
      </c>
      <c r="B77" s="120"/>
      <c r="C77" s="437"/>
      <c r="D77" s="437"/>
      <c r="E77" s="440"/>
      <c r="F77" s="439"/>
      <c r="G77" s="442">
        <f t="shared" si="5"/>
        <v>665000</v>
      </c>
      <c r="H77" s="438">
        <f t="shared" si="6"/>
        <v>0</v>
      </c>
      <c r="I77" s="439"/>
      <c r="J77" s="439"/>
      <c r="K77" s="440"/>
      <c r="L77" s="441">
        <f t="shared" si="7"/>
        <v>0</v>
      </c>
    </row>
    <row r="78" spans="1:12" ht="13.5" thickBot="1">
      <c r="A78" s="119" t="s">
        <v>1398</v>
      </c>
      <c r="B78" s="436"/>
      <c r="C78" s="437"/>
      <c r="D78" s="437"/>
      <c r="E78" s="440"/>
      <c r="F78" s="439"/>
      <c r="G78" s="442">
        <f t="shared" si="5"/>
        <v>665000</v>
      </c>
      <c r="H78" s="446">
        <f t="shared" si="6"/>
        <v>0</v>
      </c>
      <c r="I78" s="439"/>
      <c r="J78" s="439"/>
      <c r="K78" s="440"/>
      <c r="L78" s="441">
        <f t="shared" si="7"/>
        <v>0</v>
      </c>
    </row>
    <row r="79" spans="1:12" ht="15.75" customHeight="1" thickBot="1">
      <c r="A79" s="538" t="s">
        <v>96</v>
      </c>
      <c r="B79" s="53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15960000</v>
      </c>
    </row>
    <row r="80" spans="1:12" ht="16.5" customHeight="1" thickBot="1">
      <c r="A80" s="538" t="s">
        <v>109</v>
      </c>
      <c r="B80" s="53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09" t="s">
        <v>97</v>
      </c>
      <c r="B81" s="510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19286500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2" t="s">
        <v>275</v>
      </c>
      <c r="B84" s="473"/>
      <c r="C84" s="473"/>
      <c r="D84" s="473"/>
      <c r="E84" s="473"/>
      <c r="F84" s="473"/>
      <c r="G84" s="472" t="s">
        <v>111</v>
      </c>
      <c r="H84" s="473"/>
      <c r="I84" s="473"/>
      <c r="J84" s="473"/>
      <c r="K84" s="473"/>
      <c r="L84" s="474"/>
    </row>
    <row r="85" spans="1:12" ht="15.75" customHeight="1">
      <c r="A85" s="505" t="s">
        <v>98</v>
      </c>
      <c r="B85" s="518"/>
      <c r="C85" s="506"/>
      <c r="D85" s="530" t="s">
        <v>278</v>
      </c>
      <c r="E85" s="530"/>
      <c r="F85" s="545"/>
      <c r="G85" s="540" t="s">
        <v>98</v>
      </c>
      <c r="H85" s="495"/>
      <c r="I85" s="495"/>
      <c r="J85" s="495" t="s">
        <v>279</v>
      </c>
      <c r="K85" s="495"/>
      <c r="L85" s="546"/>
    </row>
    <row r="86" spans="1:12" ht="16.5" customHeight="1" thickBot="1">
      <c r="A86" s="507"/>
      <c r="B86" s="532"/>
      <c r="C86" s="508"/>
      <c r="D86" s="76" t="s">
        <v>54</v>
      </c>
      <c r="E86" s="76" t="s">
        <v>55</v>
      </c>
      <c r="F86" s="127" t="s">
        <v>16</v>
      </c>
      <c r="G86" s="515"/>
      <c r="H86" s="531"/>
      <c r="I86" s="531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47" t="s">
        <v>114</v>
      </c>
      <c r="H87" s="548"/>
      <c r="I87" s="549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7">
        <f>+ROUND(G16*1.15,0)</f>
        <v>78</v>
      </c>
      <c r="E88" s="448">
        <v>131000</v>
      </c>
      <c r="F88" s="449">
        <f t="shared" ref="F88:F104" si="8">+D88*E88</f>
        <v>10218000</v>
      </c>
      <c r="G88" s="541" t="s">
        <v>115</v>
      </c>
      <c r="H88" s="542"/>
      <c r="I88" s="543"/>
      <c r="J88" s="139"/>
      <c r="K88" s="140"/>
      <c r="L88" s="141"/>
    </row>
    <row r="89" spans="1:12">
      <c r="A89" s="137" t="s">
        <v>58</v>
      </c>
      <c r="B89" s="114"/>
      <c r="C89" s="138"/>
      <c r="D89" s="447">
        <v>20</v>
      </c>
      <c r="E89" s="450">
        <v>17000</v>
      </c>
      <c r="F89" s="449">
        <f t="shared" si="8"/>
        <v>340000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7"/>
      <c r="E90" s="450">
        <v>29000</v>
      </c>
      <c r="F90" s="449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7"/>
      <c r="E91" s="450">
        <v>0</v>
      </c>
      <c r="F91" s="449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7"/>
      <c r="E92" s="450">
        <v>0</v>
      </c>
      <c r="F92" s="449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7">
        <v>40</v>
      </c>
      <c r="E93" s="450">
        <v>872000</v>
      </c>
      <c r="F93" s="449">
        <f t="shared" si="8"/>
        <v>34880000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7">
        <v>10</v>
      </c>
      <c r="E94" s="450">
        <v>1090000</v>
      </c>
      <c r="F94" s="449">
        <f t="shared" si="8"/>
        <v>10900000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7"/>
      <c r="E95" s="450">
        <v>163000</v>
      </c>
      <c r="F95" s="449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7"/>
      <c r="E96" s="450">
        <v>0</v>
      </c>
      <c r="F96" s="449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7"/>
      <c r="E97" s="450">
        <v>120000</v>
      </c>
      <c r="F97" s="449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7"/>
      <c r="E98" s="450">
        <v>600000</v>
      </c>
      <c r="F98" s="449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7"/>
      <c r="E99" s="450">
        <v>164000</v>
      </c>
      <c r="F99" s="449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7"/>
      <c r="E100" s="450">
        <v>164000</v>
      </c>
      <c r="F100" s="449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7"/>
      <c r="E101" s="450">
        <v>164000</v>
      </c>
      <c r="F101" s="449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51"/>
      <c r="E102" s="452">
        <v>890000</v>
      </c>
      <c r="F102" s="449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51"/>
      <c r="E103" s="452">
        <f>+H16</f>
        <v>6653000</v>
      </c>
      <c r="F103" s="449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51"/>
      <c r="E104" s="452"/>
      <c r="F104" s="449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11" t="s">
        <v>276</v>
      </c>
      <c r="B106" s="512"/>
      <c r="C106" s="513"/>
      <c r="D106" s="162"/>
      <c r="E106" s="163"/>
      <c r="F106" s="164">
        <f>SUM(F86:F105)</f>
        <v>56338000</v>
      </c>
      <c r="G106" s="511" t="s">
        <v>129</v>
      </c>
      <c r="H106" s="512"/>
      <c r="I106" s="512"/>
      <c r="J106" s="544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11" t="s">
        <v>277</v>
      </c>
      <c r="B108" s="512"/>
      <c r="C108" s="51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912094500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F83" zoomScale="70" zoomScaleNormal="70" workbookViewId="0">
      <selection activeCell="H94" sqref="H94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2"/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  <c r="T1" s="568"/>
      <c r="U1" s="568"/>
      <c r="V1" s="568"/>
      <c r="W1" s="568"/>
      <c r="X1" s="568"/>
      <c r="Y1" s="568"/>
      <c r="Z1" s="569"/>
      <c r="AA1" s="52"/>
    </row>
    <row r="2" spans="1:27" ht="39" customHeight="1">
      <c r="A2" s="2"/>
      <c r="B2" s="570" t="s">
        <v>4</v>
      </c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  <c r="U2" s="571"/>
      <c r="V2" s="571"/>
      <c r="W2" s="571"/>
      <c r="X2" s="571"/>
      <c r="Y2" s="571"/>
      <c r="Z2" s="572"/>
      <c r="AA2" s="52"/>
    </row>
    <row r="3" spans="1:27" ht="27.75" customHeight="1">
      <c r="A3" s="2"/>
      <c r="B3" s="570" t="s">
        <v>112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2"/>
      <c r="AA3" s="52"/>
    </row>
    <row r="4" spans="1:27" ht="10.5" customHeight="1">
      <c r="A4" s="520"/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7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2"/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74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61" t="s">
        <v>286</v>
      </c>
      <c r="C6" s="562"/>
      <c r="D6" s="562"/>
      <c r="E6" s="562"/>
      <c r="F6" s="562"/>
      <c r="G6" s="562"/>
      <c r="H6" s="562"/>
      <c r="I6" s="562"/>
      <c r="J6" s="562"/>
      <c r="K6" s="563"/>
      <c r="L6" s="458" t="s">
        <v>113</v>
      </c>
      <c r="M6" s="460">
        <v>2019</v>
      </c>
      <c r="N6" s="533" t="s">
        <v>285</v>
      </c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9"/>
    </row>
    <row r="7" spans="1:27" s="55" customFormat="1" ht="6" customHeight="1" thickBot="1">
      <c r="A7" s="575"/>
      <c r="B7" s="575"/>
      <c r="C7" s="575"/>
      <c r="D7" s="575"/>
      <c r="E7" s="575"/>
      <c r="F7" s="575"/>
      <c r="G7" s="575"/>
      <c r="H7" s="575"/>
      <c r="I7" s="575"/>
      <c r="J7" s="575"/>
      <c r="K7" s="575"/>
      <c r="L7" s="575"/>
      <c r="M7" s="575"/>
      <c r="N7" s="57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76" t="str">
        <f>+TOTAL!C9</f>
        <v>FACULTAD DE DERECHO Y CIENCIAS POLITICAS</v>
      </c>
      <c r="D8" s="576"/>
      <c r="E8" s="576"/>
      <c r="F8" s="576"/>
      <c r="G8" s="576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80" t="str">
        <f>+INGRESOS!A10</f>
        <v>Esp. Derecho Procesal, Probatorio y Oralidad</v>
      </c>
      <c r="D9" s="580"/>
      <c r="E9" s="580"/>
      <c r="F9" s="580"/>
      <c r="G9" s="580"/>
      <c r="H9" s="274" t="s">
        <v>5</v>
      </c>
      <c r="I9" s="576" t="str">
        <f>+INGRESOS!J10</f>
        <v>03020128</v>
      </c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6"/>
      <c r="V9" s="576"/>
      <c r="W9" s="576"/>
      <c r="X9" s="576"/>
      <c r="Y9" s="576"/>
      <c r="Z9" s="577"/>
      <c r="AA9" s="261"/>
    </row>
    <row r="10" spans="1:27" s="55" customFormat="1" ht="15.75" thickBot="1">
      <c r="A10" s="575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/>
      <c r="N10" s="575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1" t="s">
        <v>3</v>
      </c>
      <c r="C11" s="582"/>
      <c r="D11" s="552" t="s">
        <v>259</v>
      </c>
      <c r="E11" s="582" t="s">
        <v>260</v>
      </c>
      <c r="F11" s="552" t="s">
        <v>249</v>
      </c>
      <c r="G11" s="552" t="s">
        <v>250</v>
      </c>
      <c r="H11" s="561" t="s">
        <v>255</v>
      </c>
      <c r="I11" s="562"/>
      <c r="J11" s="562"/>
      <c r="K11" s="562"/>
      <c r="L11" s="562"/>
      <c r="M11" s="562"/>
      <c r="N11" s="563"/>
      <c r="O11" s="561" t="s">
        <v>256</v>
      </c>
      <c r="P11" s="562"/>
      <c r="Q11" s="562"/>
      <c r="R11" s="562"/>
      <c r="S11" s="562"/>
      <c r="T11" s="562"/>
      <c r="U11" s="562"/>
      <c r="V11" s="562"/>
      <c r="W11" s="562"/>
      <c r="X11" s="562"/>
      <c r="Y11" s="562"/>
      <c r="Z11" s="563"/>
    </row>
    <row r="12" spans="1:27" ht="54" customHeight="1" thickBot="1">
      <c r="A12" s="6"/>
      <c r="B12" s="583"/>
      <c r="C12" s="584"/>
      <c r="D12" s="585"/>
      <c r="E12" s="586"/>
      <c r="F12" s="585"/>
      <c r="G12" s="553"/>
      <c r="H12" s="561" t="s">
        <v>257</v>
      </c>
      <c r="I12" s="563"/>
      <c r="J12" s="561" t="s">
        <v>269</v>
      </c>
      <c r="K12" s="563"/>
      <c r="L12" s="564" t="s">
        <v>258</v>
      </c>
      <c r="M12" s="565"/>
      <c r="N12" s="566" t="s">
        <v>268</v>
      </c>
      <c r="O12" s="552" t="s">
        <v>224</v>
      </c>
      <c r="P12" s="552" t="s">
        <v>225</v>
      </c>
      <c r="Q12" s="552" t="s">
        <v>226</v>
      </c>
      <c r="R12" s="552" t="s">
        <v>227</v>
      </c>
      <c r="S12" s="552" t="s">
        <v>226</v>
      </c>
      <c r="T12" s="552" t="s">
        <v>228</v>
      </c>
      <c r="U12" s="552" t="s">
        <v>228</v>
      </c>
      <c r="V12" s="552" t="s">
        <v>227</v>
      </c>
      <c r="W12" s="552" t="s">
        <v>229</v>
      </c>
      <c r="X12" s="552" t="s">
        <v>230</v>
      </c>
      <c r="Y12" s="552" t="s">
        <v>223</v>
      </c>
      <c r="Z12" s="552" t="s">
        <v>231</v>
      </c>
    </row>
    <row r="13" spans="1:27" ht="36.75" thickBot="1">
      <c r="A13" s="6"/>
      <c r="B13" s="56" t="s">
        <v>7</v>
      </c>
      <c r="C13" s="51" t="s">
        <v>6</v>
      </c>
      <c r="D13" s="553"/>
      <c r="E13" s="584"/>
      <c r="F13" s="561" t="s">
        <v>248</v>
      </c>
      <c r="G13" s="563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67"/>
      <c r="O13" s="553"/>
      <c r="P13" s="553"/>
      <c r="Q13" s="553"/>
      <c r="R13" s="553"/>
      <c r="S13" s="553"/>
      <c r="T13" s="553"/>
      <c r="U13" s="553"/>
      <c r="V13" s="553"/>
      <c r="W13" s="553"/>
      <c r="X13" s="553"/>
      <c r="Y13" s="553"/>
      <c r="Z13" s="553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6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8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9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8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940000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6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8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3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9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8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9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8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9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8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9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8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9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8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6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57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57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57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57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57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8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9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57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57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57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57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57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57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57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57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57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57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8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6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</f>
        <v>2891000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57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8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60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55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55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55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8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9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8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7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9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4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3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5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55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17359000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55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736000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55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11040000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55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55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3" t="s">
        <v>1399</v>
      </c>
      <c r="H77" s="454" t="str">
        <f>+IF(I77=""," ",VLOOKUP(I77,Listas!$I$21:$J$23,2,FALSE))</f>
        <v>09</v>
      </c>
      <c r="I77" s="455" t="s">
        <v>1279</v>
      </c>
      <c r="J77" s="366">
        <f>+IF(K77=""," ",VLOOKUP(K77,PUC!$B:$C,2,FALSE))</f>
        <v>6209021701</v>
      </c>
      <c r="K77" s="333" t="s">
        <v>961</v>
      </c>
      <c r="L77" s="26" t="str">
        <f>+IF(M77=""," ",VLOOKUP(M77,Listas!$F$9:$G$17,2,FALSE))</f>
        <v>05</v>
      </c>
      <c r="M77" s="351" t="s">
        <v>453</v>
      </c>
      <c r="N77" s="340">
        <v>1208000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78">
        <f>+Resumen!M44</f>
        <v>14176000</v>
      </c>
      <c r="O78" s="383"/>
      <c r="P78" s="384"/>
      <c r="Q78" s="384"/>
      <c r="R78" s="384"/>
      <c r="S78" s="384"/>
      <c r="T78" s="384"/>
      <c r="U78" s="384"/>
      <c r="V78" s="384"/>
      <c r="W78" s="384"/>
      <c r="X78" s="384"/>
      <c r="Y78" s="384"/>
      <c r="Z78" s="385"/>
      <c r="AA78" s="57"/>
    </row>
    <row r="79" spans="1:27" s="58" customFormat="1" ht="29.25" customHeight="1" thickBot="1">
      <c r="A79" s="8"/>
      <c r="B79" s="386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7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7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25572000</v>
      </c>
      <c r="O80" s="380"/>
      <c r="P80" s="381"/>
      <c r="Q80" s="381"/>
      <c r="R80" s="381"/>
      <c r="S80" s="381"/>
      <c r="T80" s="381"/>
      <c r="U80" s="381"/>
      <c r="V80" s="381"/>
      <c r="W80" s="381"/>
      <c r="X80" s="381"/>
      <c r="Y80" s="381"/>
      <c r="Z80" s="382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8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3184000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8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8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634000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8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1269000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8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3172000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8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2115000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8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634000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8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3172000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8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529000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8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846000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9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21146000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9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10573000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2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+Resumen!M32-10000000</f>
        <v>38300000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2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83841000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2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31802000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2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1446000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2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5783000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0" t="s">
        <v>280</v>
      </c>
      <c r="C105" s="551"/>
      <c r="D105" s="551"/>
      <c r="E105" s="551"/>
      <c r="F105" s="551"/>
      <c r="G105" s="551"/>
      <c r="H105" s="551"/>
      <c r="I105" s="551"/>
      <c r="J105" s="551"/>
      <c r="K105" s="551"/>
      <c r="L105" s="551"/>
      <c r="M105" s="551"/>
      <c r="N105" s="280">
        <f>SUM(N14:N104)</f>
        <v>282368000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31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6" workbookViewId="0">
      <selection activeCell="G43" sqref="G43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6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90" t="s">
        <v>1081</v>
      </c>
      <c r="B2" s="589" t="s">
        <v>627</v>
      </c>
      <c r="C2" s="590"/>
      <c r="D2" s="590"/>
      <c r="E2" s="590"/>
      <c r="F2" s="591"/>
      <c r="G2" s="391" t="s">
        <v>1082</v>
      </c>
      <c r="H2" s="397" t="s">
        <v>1083</v>
      </c>
      <c r="I2" s="392" t="s">
        <v>472</v>
      </c>
      <c r="J2" s="392" t="s">
        <v>1084</v>
      </c>
      <c r="K2" s="391" t="s">
        <v>1085</v>
      </c>
      <c r="L2" s="391" t="s">
        <v>888</v>
      </c>
      <c r="M2" s="392" t="s">
        <v>1086</v>
      </c>
      <c r="N2" s="391" t="s">
        <v>1087</v>
      </c>
    </row>
    <row r="4" spans="1:14">
      <c r="A4" s="393">
        <v>10010101</v>
      </c>
      <c r="B4" s="587" t="s">
        <v>1088</v>
      </c>
      <c r="C4" s="587"/>
      <c r="D4" s="587"/>
      <c r="E4" s="587"/>
      <c r="F4" s="587"/>
      <c r="G4" s="398"/>
      <c r="H4" s="399">
        <f>+SUMIFS('GASTOS MAS INVERSIONES'!$N$14:$N$104,'GASTOS MAS INVERSIONES'!$B$14:$B$104,'Total Presupuesto'!A4,'GASTOS MAS INVERSIONES'!$H$14:$H$104,8)</f>
        <v>0</v>
      </c>
      <c r="I4" s="399">
        <f>+SUMIFS('GASTOS MAS INVERSIONES'!$N$14:$N$104,'GASTOS MAS INVERSIONES'!$B$14:$B$104,'Total Presupuesto'!A4,'GASTOS MAS INVERSIONES'!$H$14:$H$104,7)</f>
        <v>0</v>
      </c>
      <c r="J4" s="398"/>
      <c r="K4" s="400">
        <f>+SUM(H4:J4)</f>
        <v>0</v>
      </c>
      <c r="L4" s="399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400">
        <f>+K4+L4</f>
        <v>0</v>
      </c>
      <c r="N4" s="398"/>
    </row>
    <row r="5" spans="1:14">
      <c r="A5" s="393">
        <v>10010102</v>
      </c>
      <c r="B5" s="587" t="s">
        <v>1089</v>
      </c>
      <c r="C5" s="587"/>
      <c r="D5" s="587"/>
      <c r="E5" s="587"/>
      <c r="F5" s="587"/>
      <c r="G5" s="398"/>
      <c r="H5" s="399">
        <f>+SUMIFS('GASTOS MAS INVERSIONES'!$N$14:$N$104,'GASTOS MAS INVERSIONES'!$B$14:$B$104,'Total Presupuesto'!A5,'GASTOS MAS INVERSIONES'!$H$14:$H$104,8)</f>
        <v>0</v>
      </c>
      <c r="I5" s="399">
        <f>+SUMIFS('GASTOS MAS INVERSIONES'!$N$14:$N$104,'GASTOS MAS INVERSIONES'!$B$14:$B$104,'Total Presupuesto'!A5,'GASTOS MAS INVERSIONES'!$H$14:$H$104,7)</f>
        <v>0</v>
      </c>
      <c r="J5" s="398"/>
      <c r="K5" s="400">
        <f t="shared" ref="K5:K33" si="0">+SUM(H5:J5)</f>
        <v>0</v>
      </c>
      <c r="L5" s="399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400">
        <f t="shared" ref="M5:M33" si="1">+K5+L5</f>
        <v>0</v>
      </c>
      <c r="N5" s="398"/>
    </row>
    <row r="6" spans="1:14">
      <c r="A6" s="393">
        <v>10020101</v>
      </c>
      <c r="B6" s="587" t="s">
        <v>1090</v>
      </c>
      <c r="C6" s="587"/>
      <c r="D6" s="587"/>
      <c r="E6" s="587"/>
      <c r="F6" s="587"/>
      <c r="G6" s="398"/>
      <c r="H6" s="399">
        <f>+SUMIFS('GASTOS MAS INVERSIONES'!$N$14:$N$104,'GASTOS MAS INVERSIONES'!$B$14:$B$104,'Total Presupuesto'!A6,'GASTOS MAS INVERSIONES'!$H$14:$H$104,8)</f>
        <v>0</v>
      </c>
      <c r="I6" s="399">
        <f>+SUMIFS('GASTOS MAS INVERSIONES'!$N$14:$N$104,'GASTOS MAS INVERSIONES'!$B$14:$B$104,'Total Presupuesto'!A6,'GASTOS MAS INVERSIONES'!$H$14:$H$104,7)</f>
        <v>0</v>
      </c>
      <c r="J6" s="398"/>
      <c r="K6" s="400">
        <f t="shared" si="0"/>
        <v>0</v>
      </c>
      <c r="L6" s="399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400">
        <f t="shared" si="1"/>
        <v>0</v>
      </c>
      <c r="N6" s="398"/>
    </row>
    <row r="7" spans="1:14">
      <c r="A7" s="393">
        <v>10020102</v>
      </c>
      <c r="B7" s="587" t="s">
        <v>1091</v>
      </c>
      <c r="C7" s="587"/>
      <c r="D7" s="587"/>
      <c r="E7" s="587"/>
      <c r="F7" s="587"/>
      <c r="G7" s="398"/>
      <c r="H7" s="399">
        <f>+SUMIFS('GASTOS MAS INVERSIONES'!$N$14:$N$104,'GASTOS MAS INVERSIONES'!$B$14:$B$104,'Total Presupuesto'!A7,'GASTOS MAS INVERSIONES'!$H$14:$H$104,8)</f>
        <v>0</v>
      </c>
      <c r="I7" s="399">
        <f>+SUMIFS('GASTOS MAS INVERSIONES'!$N$14:$N$104,'GASTOS MAS INVERSIONES'!$B$14:$B$104,'Total Presupuesto'!A7,'GASTOS MAS INVERSIONES'!$H$14:$H$104,7)</f>
        <v>0</v>
      </c>
      <c r="J7" s="398"/>
      <c r="K7" s="400">
        <f t="shared" si="0"/>
        <v>0</v>
      </c>
      <c r="L7" s="399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400">
        <f t="shared" si="1"/>
        <v>0</v>
      </c>
      <c r="N7" s="398"/>
    </row>
    <row r="8" spans="1:14">
      <c r="A8" s="393">
        <v>10030101</v>
      </c>
      <c r="B8" s="587" t="s">
        <v>1092</v>
      </c>
      <c r="C8" s="587"/>
      <c r="D8" s="587"/>
      <c r="E8" s="587"/>
      <c r="F8" s="587"/>
      <c r="G8" s="398"/>
      <c r="H8" s="399">
        <f>+SUMIFS('GASTOS MAS INVERSIONES'!$N$14:$N$104,'GASTOS MAS INVERSIONES'!$B$14:$B$104,'Total Presupuesto'!A8,'GASTOS MAS INVERSIONES'!$H$14:$H$104,8)</f>
        <v>0</v>
      </c>
      <c r="I8" s="399">
        <f>+SUMIFS('GASTOS MAS INVERSIONES'!$N$14:$N$104,'GASTOS MAS INVERSIONES'!$B$14:$B$104,'Total Presupuesto'!A8,'GASTOS MAS INVERSIONES'!$H$14:$H$104,7)</f>
        <v>0</v>
      </c>
      <c r="J8" s="398"/>
      <c r="K8" s="400">
        <f t="shared" si="0"/>
        <v>0</v>
      </c>
      <c r="L8" s="399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400">
        <f t="shared" si="1"/>
        <v>0</v>
      </c>
      <c r="N8" s="398"/>
    </row>
    <row r="9" spans="1:14">
      <c r="A9" s="393">
        <v>10030102</v>
      </c>
      <c r="B9" s="587" t="s">
        <v>1093</v>
      </c>
      <c r="C9" s="587"/>
      <c r="D9" s="587"/>
      <c r="E9" s="587"/>
      <c r="F9" s="587"/>
      <c r="G9" s="398"/>
      <c r="H9" s="399">
        <f>+SUMIFS('GASTOS MAS INVERSIONES'!$N$14:$N$104,'GASTOS MAS INVERSIONES'!$B$14:$B$104,'Total Presupuesto'!A9,'GASTOS MAS INVERSIONES'!$H$14:$H$104,8)</f>
        <v>940000</v>
      </c>
      <c r="I9" s="399">
        <f>+SUMIFS('GASTOS MAS INVERSIONES'!$N$14:$N$104,'GASTOS MAS INVERSIONES'!$B$14:$B$104,'Total Presupuesto'!A9,'GASTOS MAS INVERSIONES'!$H$14:$H$104,7)</f>
        <v>0</v>
      </c>
      <c r="J9" s="398"/>
      <c r="K9" s="400">
        <f t="shared" si="0"/>
        <v>940000</v>
      </c>
      <c r="L9" s="399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400">
        <f t="shared" si="1"/>
        <v>940000</v>
      </c>
      <c r="N9" s="398"/>
    </row>
    <row r="10" spans="1:14">
      <c r="A10" s="393">
        <v>10040101</v>
      </c>
      <c r="B10" s="587" t="s">
        <v>1094</v>
      </c>
      <c r="C10" s="587"/>
      <c r="D10" s="587"/>
      <c r="E10" s="587"/>
      <c r="F10" s="587"/>
      <c r="G10" s="398"/>
      <c r="H10" s="399">
        <f>+SUMIFS('GASTOS MAS INVERSIONES'!$N$14:$N$104,'GASTOS MAS INVERSIONES'!$B$14:$B$104,'Total Presupuesto'!A10,'GASTOS MAS INVERSIONES'!$H$14:$H$104,8)</f>
        <v>0</v>
      </c>
      <c r="I10" s="399">
        <f>+SUMIFS('GASTOS MAS INVERSIONES'!$N$14:$N$104,'GASTOS MAS INVERSIONES'!$B$14:$B$104,'Total Presupuesto'!A10,'GASTOS MAS INVERSIONES'!$H$14:$H$104,7)</f>
        <v>0</v>
      </c>
      <c r="J10" s="398"/>
      <c r="K10" s="400">
        <f t="shared" si="0"/>
        <v>0</v>
      </c>
      <c r="L10" s="399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400">
        <f t="shared" si="1"/>
        <v>0</v>
      </c>
      <c r="N10" s="398"/>
    </row>
    <row r="11" spans="1:14">
      <c r="A11" s="393">
        <v>10040102</v>
      </c>
      <c r="B11" s="587" t="s">
        <v>1095</v>
      </c>
      <c r="C11" s="587"/>
      <c r="D11" s="587"/>
      <c r="E11" s="587"/>
      <c r="F11" s="587"/>
      <c r="G11" s="398"/>
      <c r="H11" s="399">
        <f>+SUMIFS('GASTOS MAS INVERSIONES'!$N$14:$N$104,'GASTOS MAS INVERSIONES'!$B$14:$B$104,'Total Presupuesto'!A11,'GASTOS MAS INVERSIONES'!$H$14:$H$104,8)</f>
        <v>0</v>
      </c>
      <c r="I11" s="399">
        <f>+SUMIFS('GASTOS MAS INVERSIONES'!$N$14:$N$104,'GASTOS MAS INVERSIONES'!$B$14:$B$104,'Total Presupuesto'!A11,'GASTOS MAS INVERSIONES'!$H$14:$H$104,7)</f>
        <v>0</v>
      </c>
      <c r="J11" s="398"/>
      <c r="K11" s="400">
        <f t="shared" si="0"/>
        <v>0</v>
      </c>
      <c r="L11" s="399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400">
        <f t="shared" si="1"/>
        <v>0</v>
      </c>
      <c r="N11" s="398"/>
    </row>
    <row r="12" spans="1:14">
      <c r="A12" s="393">
        <v>10040103</v>
      </c>
      <c r="B12" s="587" t="s">
        <v>1096</v>
      </c>
      <c r="C12" s="587"/>
      <c r="D12" s="587"/>
      <c r="E12" s="587"/>
      <c r="F12" s="587"/>
      <c r="G12" s="398"/>
      <c r="H12" s="399">
        <f>+SUMIFS('GASTOS MAS INVERSIONES'!$N$14:$N$104,'GASTOS MAS INVERSIONES'!$B$14:$B$104,'Total Presupuesto'!A12,'GASTOS MAS INVERSIONES'!$H$14:$H$104,8)</f>
        <v>0</v>
      </c>
      <c r="I12" s="399">
        <f>+SUMIFS('GASTOS MAS INVERSIONES'!$N$14:$N$104,'GASTOS MAS INVERSIONES'!$B$14:$B$104,'Total Presupuesto'!A12,'GASTOS MAS INVERSIONES'!$H$14:$H$104,7)</f>
        <v>0</v>
      </c>
      <c r="J12" s="398"/>
      <c r="K12" s="400">
        <f t="shared" si="0"/>
        <v>0</v>
      </c>
      <c r="L12" s="399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400">
        <f t="shared" si="1"/>
        <v>0</v>
      </c>
      <c r="N12" s="398"/>
    </row>
    <row r="13" spans="1:14">
      <c r="A13" s="393">
        <v>10040104</v>
      </c>
      <c r="B13" s="587" t="s">
        <v>1097</v>
      </c>
      <c r="C13" s="587"/>
      <c r="D13" s="587"/>
      <c r="E13" s="587"/>
      <c r="F13" s="587"/>
      <c r="G13" s="398"/>
      <c r="H13" s="399">
        <f>+SUMIFS('GASTOS MAS INVERSIONES'!$N$14:$N$104,'GASTOS MAS INVERSIONES'!$B$14:$B$104,'Total Presupuesto'!A13,'GASTOS MAS INVERSIONES'!$H$14:$H$104,8)</f>
        <v>0</v>
      </c>
      <c r="I13" s="399">
        <f>+SUMIFS('GASTOS MAS INVERSIONES'!$N$14:$N$104,'GASTOS MAS INVERSIONES'!$B$14:$B$104,'Total Presupuesto'!A13,'GASTOS MAS INVERSIONES'!$H$14:$H$104,7)</f>
        <v>0</v>
      </c>
      <c r="J13" s="398"/>
      <c r="K13" s="400">
        <f t="shared" si="0"/>
        <v>0</v>
      </c>
      <c r="L13" s="399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400">
        <f t="shared" si="1"/>
        <v>0</v>
      </c>
      <c r="N13" s="398"/>
    </row>
    <row r="14" spans="1:14">
      <c r="A14" s="393">
        <v>10050101</v>
      </c>
      <c r="B14" s="587" t="s">
        <v>1098</v>
      </c>
      <c r="C14" s="587"/>
      <c r="D14" s="587"/>
      <c r="E14" s="587"/>
      <c r="F14" s="587"/>
      <c r="G14" s="398"/>
      <c r="H14" s="399">
        <f>+SUMIFS('GASTOS MAS INVERSIONES'!$N$14:$N$104,'GASTOS MAS INVERSIONES'!$B$14:$B$104,'Total Presupuesto'!A14,'GASTOS MAS INVERSIONES'!$H$14:$H$104,5)</f>
        <v>2891000</v>
      </c>
      <c r="I14" s="399">
        <f>+SUMIFS('GASTOS MAS INVERSIONES'!$N$14:$N$104,'GASTOS MAS INVERSIONES'!$B$14:$B$104,'Total Presupuesto'!A14,'GASTOS MAS INVERSIONES'!$H$14:$H$104,7)</f>
        <v>0</v>
      </c>
      <c r="J14" s="398"/>
      <c r="K14" s="400">
        <f t="shared" si="0"/>
        <v>2891000</v>
      </c>
      <c r="L14" s="399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400">
        <f t="shared" si="1"/>
        <v>2891000</v>
      </c>
      <c r="N14" s="398"/>
    </row>
    <row r="15" spans="1:14">
      <c r="A15" s="393">
        <v>10050102</v>
      </c>
      <c r="B15" s="587" t="s">
        <v>1099</v>
      </c>
      <c r="C15" s="587"/>
      <c r="D15" s="587"/>
      <c r="E15" s="587"/>
      <c r="F15" s="587"/>
      <c r="G15" s="398"/>
      <c r="H15" s="399">
        <f>+SUMIFS('GASTOS MAS INVERSIONES'!$N$14:$N$104,'GASTOS MAS INVERSIONES'!$B$14:$B$104,'Total Presupuesto'!A15,'GASTOS MAS INVERSIONES'!$H$14:$H$104,5)</f>
        <v>0</v>
      </c>
      <c r="I15" s="399">
        <f>+SUMIFS('GASTOS MAS INVERSIONES'!$N$14:$N$104,'GASTOS MAS INVERSIONES'!$B$14:$B$104,'Total Presupuesto'!A15,'GASTOS MAS INVERSIONES'!$H$14:$H$104,7)</f>
        <v>0</v>
      </c>
      <c r="J15" s="398"/>
      <c r="K15" s="400">
        <f t="shared" si="0"/>
        <v>0</v>
      </c>
      <c r="L15" s="399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400">
        <f t="shared" si="1"/>
        <v>0</v>
      </c>
      <c r="N15" s="398"/>
    </row>
    <row r="16" spans="1:14">
      <c r="A16" s="393">
        <v>10060101</v>
      </c>
      <c r="B16" s="587" t="s">
        <v>1100</v>
      </c>
      <c r="C16" s="587"/>
      <c r="D16" s="587"/>
      <c r="E16" s="587"/>
      <c r="F16" s="587"/>
      <c r="G16" s="398"/>
      <c r="H16" s="399">
        <f>+SUMIFS('GASTOS MAS INVERSIONES'!$N$14:$N$104,'GASTOS MAS INVERSIONES'!$B$14:$B$104,'Total Presupuesto'!A16,'GASTOS MAS INVERSIONES'!$H$14:$H$104,8)</f>
        <v>0</v>
      </c>
      <c r="I16" s="399">
        <f>+SUMIFS('GASTOS MAS INVERSIONES'!$N$14:$N$104,'GASTOS MAS INVERSIONES'!$B$14:$B$104,'Total Presupuesto'!A16,'GASTOS MAS INVERSIONES'!$H$14:$H$104,7)</f>
        <v>0</v>
      </c>
      <c r="J16" s="398"/>
      <c r="K16" s="400">
        <f t="shared" si="0"/>
        <v>0</v>
      </c>
      <c r="L16" s="399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400">
        <f t="shared" si="1"/>
        <v>0</v>
      </c>
      <c r="N16" s="398"/>
    </row>
    <row r="17" spans="1:14">
      <c r="A17" s="393">
        <v>10070101</v>
      </c>
      <c r="B17" s="587" t="s">
        <v>1101</v>
      </c>
      <c r="C17" s="587"/>
      <c r="D17" s="587"/>
      <c r="E17" s="587"/>
      <c r="F17" s="587"/>
      <c r="G17" s="398"/>
      <c r="H17" s="399">
        <f>+SUMIFS('GASTOS MAS INVERSIONES'!$N$14:$N$104,'GASTOS MAS INVERSIONES'!$B$14:$B$104,'Total Presupuesto'!A17,'GASTOS MAS INVERSIONES'!$H$14:$H$104,8)</f>
        <v>0</v>
      </c>
      <c r="I17" s="399">
        <f>+SUMIFS('GASTOS MAS INVERSIONES'!$N$14:$N$104,'GASTOS MAS INVERSIONES'!$B$14:$B$104,'Total Presupuesto'!A17,'GASTOS MAS INVERSIONES'!$H$14:$H$104,7)</f>
        <v>0</v>
      </c>
      <c r="J17" s="398"/>
      <c r="K17" s="400">
        <f t="shared" si="0"/>
        <v>0</v>
      </c>
      <c r="L17" s="399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400">
        <f t="shared" si="1"/>
        <v>0</v>
      </c>
      <c r="N17" s="398"/>
    </row>
    <row r="18" spans="1:14">
      <c r="A18" s="393">
        <v>10070102</v>
      </c>
      <c r="B18" s="587" t="s">
        <v>1102</v>
      </c>
      <c r="C18" s="587"/>
      <c r="D18" s="587"/>
      <c r="E18" s="587"/>
      <c r="F18" s="587"/>
      <c r="G18" s="398"/>
      <c r="H18" s="399">
        <f>+SUMIFS('GASTOS MAS INVERSIONES'!$N$14:$N$104,'GASTOS MAS INVERSIONES'!$B$14:$B$104,'Total Presupuesto'!A18,'GASTOS MAS INVERSIONES'!$H$14:$H$104,8)</f>
        <v>0</v>
      </c>
      <c r="I18" s="399">
        <f>+SUMIFS('GASTOS MAS INVERSIONES'!$N$14:$N$104,'GASTOS MAS INVERSIONES'!$B$14:$B$104,'Total Presupuesto'!A18,'GASTOS MAS INVERSIONES'!$H$14:$H$104,7)</f>
        <v>0</v>
      </c>
      <c r="J18" s="398"/>
      <c r="K18" s="400">
        <f t="shared" si="0"/>
        <v>0</v>
      </c>
      <c r="L18" s="399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400">
        <f t="shared" si="1"/>
        <v>0</v>
      </c>
      <c r="N18" s="398"/>
    </row>
    <row r="19" spans="1:14">
      <c r="A19" s="393">
        <v>10070103</v>
      </c>
      <c r="B19" s="587" t="s">
        <v>1103</v>
      </c>
      <c r="C19" s="587"/>
      <c r="D19" s="587"/>
      <c r="E19" s="587"/>
      <c r="F19" s="587"/>
      <c r="G19" s="398"/>
      <c r="H19" s="399">
        <f>+SUMIFS('GASTOS MAS INVERSIONES'!$N$14:$N$104,'GASTOS MAS INVERSIONES'!$B$14:$B$104,'Total Presupuesto'!A19,'GASTOS MAS INVERSIONES'!$H$14:$H$104,8)</f>
        <v>0</v>
      </c>
      <c r="I19" s="399">
        <f>+SUMIFS('GASTOS MAS INVERSIONES'!$N$14:$N$104,'GASTOS MAS INVERSIONES'!$B$14:$B$104,'Total Presupuesto'!A19,'GASTOS MAS INVERSIONES'!$H$14:$H$104,7)</f>
        <v>0</v>
      </c>
      <c r="J19" s="398"/>
      <c r="K19" s="400">
        <f t="shared" si="0"/>
        <v>0</v>
      </c>
      <c r="L19" s="399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400">
        <f t="shared" si="1"/>
        <v>0</v>
      </c>
      <c r="N19" s="398"/>
    </row>
    <row r="20" spans="1:14">
      <c r="A20" s="393">
        <v>10080101</v>
      </c>
      <c r="B20" s="587" t="s">
        <v>1104</v>
      </c>
      <c r="C20" s="587"/>
      <c r="D20" s="587"/>
      <c r="E20" s="587"/>
      <c r="F20" s="587"/>
      <c r="G20" s="398"/>
      <c r="H20" s="399">
        <f>+SUMIFS('GASTOS MAS INVERSIONES'!$N$14:$N$104,'GASTOS MAS INVERSIONES'!$B$14:$B$104,'Total Presupuesto'!A20,'GASTOS MAS INVERSIONES'!$H$14:$H$104,8)</f>
        <v>0</v>
      </c>
      <c r="I20" s="399">
        <f>+SUMIFS('GASTOS MAS INVERSIONES'!$N$14:$N$104,'GASTOS MAS INVERSIONES'!$B$14:$B$104,'Total Presupuesto'!A20,'GASTOS MAS INVERSIONES'!$H$14:$H$104,7)</f>
        <v>0</v>
      </c>
      <c r="J20" s="398"/>
      <c r="K20" s="400">
        <f t="shared" si="0"/>
        <v>0</v>
      </c>
      <c r="L20" s="399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400">
        <f t="shared" si="1"/>
        <v>0</v>
      </c>
      <c r="N20" s="398"/>
    </row>
    <row r="21" spans="1:14">
      <c r="A21" s="393">
        <v>10080102</v>
      </c>
      <c r="B21" s="587" t="s">
        <v>1105</v>
      </c>
      <c r="C21" s="587"/>
      <c r="D21" s="587"/>
      <c r="E21" s="587"/>
      <c r="F21" s="587"/>
      <c r="G21" s="398"/>
      <c r="H21" s="399">
        <f>+SUMIFS('GASTOS MAS INVERSIONES'!$N$14:$N$104,'GASTOS MAS INVERSIONES'!$B$14:$B$104,'Total Presupuesto'!A21,'GASTOS MAS INVERSIONES'!$H$14:$H$104,8)</f>
        <v>29135000</v>
      </c>
      <c r="I21" s="399">
        <f>+SUMIFS('GASTOS MAS INVERSIONES'!$N$14:$N$104,'GASTOS MAS INVERSIONES'!$B$14:$B$104,'Total Presupuesto'!A21,'GASTOS MAS INVERSIONES'!$H$14:$H$104,7)</f>
        <v>0</v>
      </c>
      <c r="J21" s="398"/>
      <c r="K21" s="400">
        <f t="shared" si="0"/>
        <v>29135000</v>
      </c>
      <c r="L21" s="399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400">
        <f t="shared" si="1"/>
        <v>29135000</v>
      </c>
      <c r="N21" s="398"/>
    </row>
    <row r="22" spans="1:14">
      <c r="A22" s="393">
        <v>10090101</v>
      </c>
      <c r="B22" s="587" t="s">
        <v>1106</v>
      </c>
      <c r="C22" s="587"/>
      <c r="D22" s="587"/>
      <c r="E22" s="587"/>
      <c r="F22" s="587"/>
      <c r="G22" s="398"/>
      <c r="H22" s="399">
        <f>+SUMIFS('GASTOS MAS INVERSIONES'!$N$14:$N$104,'GASTOS MAS INVERSIONES'!$B$14:$B$104,'Total Presupuesto'!A22,'GASTOS MAS INVERSIONES'!$H$14:$H$104,8)</f>
        <v>0</v>
      </c>
      <c r="I22" s="399">
        <f>+SUMIFS('GASTOS MAS INVERSIONES'!$N$14:$N$104,'GASTOS MAS INVERSIONES'!$B$14:$B$104,'Total Presupuesto'!A22,'GASTOS MAS INVERSIONES'!$H$14:$H$104,7)</f>
        <v>0</v>
      </c>
      <c r="J22" s="398"/>
      <c r="K22" s="400">
        <f t="shared" si="0"/>
        <v>0</v>
      </c>
      <c r="L22" s="399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400">
        <f t="shared" si="1"/>
        <v>0</v>
      </c>
      <c r="N22" s="398"/>
    </row>
    <row r="23" spans="1:14">
      <c r="A23" s="393">
        <v>10100101</v>
      </c>
      <c r="B23" s="587" t="s">
        <v>1107</v>
      </c>
      <c r="C23" s="587"/>
      <c r="D23" s="587"/>
      <c r="E23" s="587"/>
      <c r="F23" s="587"/>
      <c r="G23" s="398"/>
      <c r="H23" s="399">
        <f>+SUMIFS('GASTOS MAS INVERSIONES'!$N$14:$N$104,'GASTOS MAS INVERSIONES'!$B$14:$B$104,'Total Presupuesto'!A23,'GASTOS MAS INVERSIONES'!$H$14:$H$104,8)</f>
        <v>0</v>
      </c>
      <c r="I23" s="399">
        <f>+SUMIFS('GASTOS MAS INVERSIONES'!$N$14:$N$104,'GASTOS MAS INVERSIONES'!$B$14:$B$104,'Total Presupuesto'!A23,'GASTOS MAS INVERSIONES'!$H$14:$H$104,7)</f>
        <v>0</v>
      </c>
      <c r="J23" s="398"/>
      <c r="K23" s="400">
        <f t="shared" si="0"/>
        <v>0</v>
      </c>
      <c r="L23" s="399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400">
        <f t="shared" si="1"/>
        <v>0</v>
      </c>
      <c r="N23" s="398"/>
    </row>
    <row r="24" spans="1:14">
      <c r="A24" s="393">
        <v>10110101</v>
      </c>
      <c r="B24" s="587" t="s">
        <v>1108</v>
      </c>
      <c r="C24" s="587"/>
      <c r="D24" s="587"/>
      <c r="E24" s="587"/>
      <c r="F24" s="587"/>
      <c r="G24" s="398"/>
      <c r="H24" s="399">
        <f>+SUMIFS('GASTOS MAS INVERSIONES'!$N$14:$N$104,'GASTOS MAS INVERSIONES'!$B$14:$B$104,'Total Presupuesto'!A24,'GASTOS MAS INVERSIONES'!$H$14:$H$104,8)</f>
        <v>0</v>
      </c>
      <c r="I24" s="399">
        <f>+SUMIFS('GASTOS MAS INVERSIONES'!$N$14:$N$104,'GASTOS MAS INVERSIONES'!$B$14:$B$104,'Total Presupuesto'!A24,'GASTOS MAS INVERSIONES'!$H$14:$H$104,7)</f>
        <v>0</v>
      </c>
      <c r="J24" s="398"/>
      <c r="K24" s="400">
        <f t="shared" si="0"/>
        <v>0</v>
      </c>
      <c r="L24" s="399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400">
        <f t="shared" si="1"/>
        <v>0</v>
      </c>
      <c r="N24" s="398"/>
    </row>
    <row r="25" spans="1:14">
      <c r="A25" s="393">
        <v>10110102</v>
      </c>
      <c r="B25" s="587" t="s">
        <v>1109</v>
      </c>
      <c r="C25" s="587"/>
      <c r="D25" s="587"/>
      <c r="E25" s="587"/>
      <c r="F25" s="587"/>
      <c r="G25" s="398"/>
      <c r="H25" s="399">
        <f>+SUMIFS('GASTOS MAS INVERSIONES'!$N$14:$N$104,'GASTOS MAS INVERSIONES'!$B$14:$B$104,'Total Presupuesto'!A25,'GASTOS MAS INVERSIONES'!$H$14:$H$104,8)</f>
        <v>0</v>
      </c>
      <c r="I25" s="399">
        <f>+SUMIFS('GASTOS MAS INVERSIONES'!$N$14:$N$104,'GASTOS MAS INVERSIONES'!$B$14:$B$104,'Total Presupuesto'!A25,'GASTOS MAS INVERSIONES'!$H$14:$H$104,7)</f>
        <v>0</v>
      </c>
      <c r="J25" s="398"/>
      <c r="K25" s="400">
        <f t="shared" si="0"/>
        <v>0</v>
      </c>
      <c r="L25" s="399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400">
        <f t="shared" si="1"/>
        <v>0</v>
      </c>
      <c r="N25" s="398"/>
    </row>
    <row r="26" spans="1:14">
      <c r="A26" s="393">
        <v>10110103</v>
      </c>
      <c r="B26" s="587" t="s">
        <v>1110</v>
      </c>
      <c r="C26" s="587"/>
      <c r="D26" s="587"/>
      <c r="E26" s="587"/>
      <c r="F26" s="587"/>
      <c r="G26" s="398"/>
      <c r="H26" s="399">
        <f>+SUMIFS('GASTOS MAS INVERSIONES'!$N$14:$N$104,'GASTOS MAS INVERSIONES'!$B$14:$B$104,'Total Presupuesto'!A26,'GASTOS MAS INVERSIONES'!$H$14:$H$104,8)</f>
        <v>0</v>
      </c>
      <c r="I26" s="399">
        <f>+SUMIFS('GASTOS MAS INVERSIONES'!$N$14:$N$104,'GASTOS MAS INVERSIONES'!$B$14:$B$104,'Total Presupuesto'!A26,'GASTOS MAS INVERSIONES'!$H$14:$H$104,7)</f>
        <v>0</v>
      </c>
      <c r="J26" s="398"/>
      <c r="K26" s="400">
        <f t="shared" si="0"/>
        <v>0</v>
      </c>
      <c r="L26" s="399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400">
        <f t="shared" si="1"/>
        <v>0</v>
      </c>
      <c r="N26" s="398"/>
    </row>
    <row r="27" spans="1:14">
      <c r="A27" s="393">
        <v>10120101</v>
      </c>
      <c r="B27" s="587" t="s">
        <v>1111</v>
      </c>
      <c r="C27" s="587"/>
      <c r="D27" s="587"/>
      <c r="E27" s="587"/>
      <c r="F27" s="587"/>
      <c r="G27" s="398"/>
      <c r="H27" s="399">
        <f>+SUMIFS('GASTOS MAS INVERSIONES'!$N$14:$N$104,'GASTOS MAS INVERSIONES'!$B$14:$B$104,'Total Presupuesto'!A27,'GASTOS MAS INVERSIONES'!$H$14:$H$104,8)</f>
        <v>0</v>
      </c>
      <c r="I27" s="399">
        <f>+SUMIFS('GASTOS MAS INVERSIONES'!$N$14:$N$104,'GASTOS MAS INVERSIONES'!$B$14:$B$104,'Total Presupuesto'!A27,'GASTOS MAS INVERSIONES'!$H$14:$H$104,7)</f>
        <v>0</v>
      </c>
      <c r="J27" s="398"/>
      <c r="K27" s="400">
        <f t="shared" si="0"/>
        <v>0</v>
      </c>
      <c r="L27" s="399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400">
        <f t="shared" si="1"/>
        <v>0</v>
      </c>
      <c r="N27" s="398"/>
    </row>
    <row r="28" spans="1:14">
      <c r="A28" s="393">
        <v>10120102</v>
      </c>
      <c r="B28" s="587" t="s">
        <v>1112</v>
      </c>
      <c r="C28" s="587"/>
      <c r="D28" s="587"/>
      <c r="E28" s="587"/>
      <c r="F28" s="587"/>
      <c r="G28" s="398"/>
      <c r="H28" s="399">
        <f>+SUMIFS('GASTOS MAS INVERSIONES'!$N$14:$N$104,'GASTOS MAS INVERSIONES'!$B$14:$B$104,'Total Presupuesto'!A28,'GASTOS MAS INVERSIONES'!$H$14:$H$104,8)</f>
        <v>0</v>
      </c>
      <c r="I28" s="399">
        <f>+SUMIFS('GASTOS MAS INVERSIONES'!$N$14:$N$104,'GASTOS MAS INVERSIONES'!$B$14:$B$104,'Total Presupuesto'!A28,'GASTOS MAS INVERSIONES'!$H$14:$H$104,7)</f>
        <v>0</v>
      </c>
      <c r="J28" s="398"/>
      <c r="K28" s="400">
        <f t="shared" si="0"/>
        <v>0</v>
      </c>
      <c r="L28" s="399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400">
        <f t="shared" si="1"/>
        <v>0</v>
      </c>
      <c r="N28" s="398"/>
    </row>
    <row r="29" spans="1:14">
      <c r="A29" s="393">
        <v>10130101</v>
      </c>
      <c r="B29" s="587" t="s">
        <v>1113</v>
      </c>
      <c r="C29" s="587"/>
      <c r="D29" s="587"/>
      <c r="E29" s="587"/>
      <c r="F29" s="587"/>
      <c r="G29" s="398"/>
      <c r="H29" s="399">
        <f>+SUMIFS('GASTOS MAS INVERSIONES'!$N$14:$N$104,'GASTOS MAS INVERSIONES'!$B$14:$B$104,'Total Presupuesto'!A29,'GASTOS MAS INVERSIONES'!$H$14:$H$104,8)</f>
        <v>0</v>
      </c>
      <c r="I29" s="399">
        <f>+SUMIFS('GASTOS MAS INVERSIONES'!$N$14:$N$104,'GASTOS MAS INVERSIONES'!$B$14:$B$104,'Total Presupuesto'!A29,'GASTOS MAS INVERSIONES'!$H$14:$H$104,7)</f>
        <v>0</v>
      </c>
      <c r="J29" s="398"/>
      <c r="K29" s="400">
        <f t="shared" si="0"/>
        <v>0</v>
      </c>
      <c r="L29" s="399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400">
        <f t="shared" si="1"/>
        <v>0</v>
      </c>
      <c r="N29" s="398"/>
    </row>
    <row r="30" spans="1:14">
      <c r="A30" s="393">
        <v>10130102</v>
      </c>
      <c r="B30" s="587" t="s">
        <v>1114</v>
      </c>
      <c r="C30" s="587"/>
      <c r="D30" s="587"/>
      <c r="E30" s="587"/>
      <c r="F30" s="587"/>
      <c r="G30" s="398"/>
      <c r="H30" s="399">
        <f>+SUMIFS('GASTOS MAS INVERSIONES'!$N$14:$N$104,'GASTOS MAS INVERSIONES'!$B$14:$B$104,'Total Presupuesto'!A30,'GASTOS MAS INVERSIONES'!$H$14:$H$104,8)</f>
        <v>0</v>
      </c>
      <c r="I30" s="399">
        <f>+SUMIFS('GASTOS MAS INVERSIONES'!$N$14:$N$104,'GASTOS MAS INVERSIONES'!$B$14:$B$104,'Total Presupuesto'!A30,'GASTOS MAS INVERSIONES'!$H$14:$H$104,7)</f>
        <v>0</v>
      </c>
      <c r="J30" s="398"/>
      <c r="K30" s="400">
        <f t="shared" si="0"/>
        <v>0</v>
      </c>
      <c r="L30" s="399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1208000</v>
      </c>
      <c r="M30" s="400">
        <f t="shared" si="1"/>
        <v>1208000</v>
      </c>
      <c r="N30" s="398"/>
    </row>
    <row r="31" spans="1:14">
      <c r="A31" s="393">
        <v>10140101</v>
      </c>
      <c r="B31" s="587" t="s">
        <v>1115</v>
      </c>
      <c r="C31" s="587"/>
      <c r="D31" s="587"/>
      <c r="E31" s="587"/>
      <c r="F31" s="587"/>
      <c r="G31" s="398"/>
      <c r="H31" s="399">
        <f>+SUMIFS('GASTOS MAS INVERSIONES'!$N$14:$N$104,'GASTOS MAS INVERSIONES'!$B$14:$B$104,'Total Presupuesto'!A31,'GASTOS MAS INVERSIONES'!$H$14:$H$104,8)</f>
        <v>14176000</v>
      </c>
      <c r="I31" s="399">
        <f>+SUMIFS('GASTOS MAS INVERSIONES'!$N$14:$N$104,'GASTOS MAS INVERSIONES'!$B$14:$B$104,'Total Presupuesto'!A31,'GASTOS MAS INVERSIONES'!$H$14:$H$104,7)</f>
        <v>0</v>
      </c>
      <c r="J31" s="398"/>
      <c r="K31" s="400">
        <f t="shared" si="0"/>
        <v>14176000</v>
      </c>
      <c r="L31" s="399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400">
        <f t="shared" si="1"/>
        <v>14176000</v>
      </c>
      <c r="N31" s="398"/>
    </row>
    <row r="32" spans="1:14">
      <c r="A32" s="394" t="s">
        <v>147</v>
      </c>
      <c r="B32" s="587" t="s">
        <v>1116</v>
      </c>
      <c r="C32" s="587"/>
      <c r="D32" s="587"/>
      <c r="E32" s="587"/>
      <c r="F32" s="587"/>
      <c r="G32" s="398"/>
      <c r="H32" s="399">
        <f>+SUMIFS('GASTOS MAS INVERSIONES'!$N$14:$N$104,'GASTOS MAS INVERSIONES'!$B$14:$B$104,'Total Presupuesto'!A32,'GASTOS MAS INVERSIONES'!$H$14:$H$104,8)</f>
        <v>234018000</v>
      </c>
      <c r="I32" s="399">
        <f>+SUMIFS('GASTOS MAS INVERSIONES'!$N$14:$N$104,'GASTOS MAS INVERSIONES'!$B$14:$B$104,'Total Presupuesto'!A32,'GASTOS MAS INVERSIONES'!$H$14:$H$104,7)</f>
        <v>0</v>
      </c>
      <c r="J32" s="398"/>
      <c r="K32" s="400">
        <f t="shared" si="0"/>
        <v>234018000</v>
      </c>
      <c r="L32" s="399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400">
        <f t="shared" si="1"/>
        <v>234018000</v>
      </c>
      <c r="N32" s="398"/>
    </row>
    <row r="33" spans="1:14">
      <c r="A33" s="395" t="s">
        <v>148</v>
      </c>
      <c r="B33" s="587" t="s">
        <v>1117</v>
      </c>
      <c r="C33" s="587"/>
      <c r="D33" s="587"/>
      <c r="E33" s="587"/>
      <c r="F33" s="587"/>
      <c r="G33" s="398"/>
      <c r="H33" s="399">
        <f>+SUMIFS('GASTOS MAS INVERSIONES'!$N$14:$N$104,'GASTOS MAS INVERSIONES'!$B$14:$B$104,'Total Presupuesto'!A33,'GASTOS MAS INVERSIONES'!$H$14:$H$104,2)</f>
        <v>0</v>
      </c>
      <c r="I33" s="399">
        <f>+SUMIFS('GASTOS MAS INVERSIONES'!$N$14:$N$104,'GASTOS MAS INVERSIONES'!$B$14:$B$104,'Total Presupuesto'!A33,'GASTOS MAS INVERSIONES'!$H$14:$H$104,7)</f>
        <v>0</v>
      </c>
      <c r="J33" s="398"/>
      <c r="K33" s="400">
        <f t="shared" si="0"/>
        <v>0</v>
      </c>
      <c r="L33" s="399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400">
        <f t="shared" si="1"/>
        <v>0</v>
      </c>
      <c r="N33" s="398"/>
    </row>
    <row r="34" spans="1:14">
      <c r="A34" s="395" t="s">
        <v>162</v>
      </c>
      <c r="B34" s="587" t="s">
        <v>1118</v>
      </c>
      <c r="C34" s="587"/>
      <c r="D34" s="587"/>
      <c r="E34" s="587"/>
      <c r="F34" s="587"/>
      <c r="G34" s="434">
        <f>+INGRESOS!L29</f>
        <v>875043000</v>
      </c>
      <c r="H34" s="399"/>
      <c r="I34" s="398"/>
      <c r="J34" s="398"/>
      <c r="K34" s="398"/>
      <c r="L34" s="398"/>
      <c r="M34" s="398"/>
      <c r="N34" s="398"/>
    </row>
    <row r="35" spans="1:14">
      <c r="A35" s="395" t="s">
        <v>163</v>
      </c>
      <c r="B35" s="587" t="s">
        <v>1119</v>
      </c>
      <c r="C35" s="587"/>
      <c r="D35" s="587"/>
      <c r="E35" s="587"/>
      <c r="F35" s="587"/>
      <c r="G35" s="434">
        <f>+INGRESOS!F106</f>
        <v>56338000</v>
      </c>
      <c r="H35" s="399"/>
      <c r="I35" s="398"/>
      <c r="J35" s="398"/>
      <c r="K35" s="398"/>
      <c r="L35" s="398"/>
      <c r="M35" s="398"/>
      <c r="N35" s="398"/>
    </row>
    <row r="36" spans="1:14">
      <c r="A36" s="395" t="s">
        <v>1120</v>
      </c>
      <c r="B36" s="587" t="s">
        <v>1121</v>
      </c>
      <c r="C36" s="587"/>
      <c r="D36" s="587"/>
      <c r="E36" s="587"/>
      <c r="F36" s="587"/>
      <c r="G36" s="398"/>
      <c r="H36" s="399"/>
      <c r="I36" s="398"/>
      <c r="J36" s="398"/>
      <c r="K36" s="398"/>
      <c r="L36" s="398"/>
      <c r="M36" s="398"/>
      <c r="N36" s="398"/>
    </row>
    <row r="37" spans="1:14">
      <c r="A37" s="395" t="s">
        <v>1122</v>
      </c>
      <c r="B37" s="587" t="s">
        <v>1123</v>
      </c>
      <c r="C37" s="587"/>
      <c r="D37" s="587"/>
      <c r="E37" s="587"/>
      <c r="F37" s="587"/>
      <c r="G37" s="398"/>
      <c r="H37" s="399"/>
      <c r="I37" s="398"/>
      <c r="J37" s="398"/>
      <c r="K37" s="398"/>
      <c r="L37" s="398"/>
      <c r="M37" s="398"/>
      <c r="N37" s="398"/>
    </row>
    <row r="38" spans="1:14">
      <c r="A38" s="395" t="s">
        <v>1124</v>
      </c>
      <c r="B38" s="587" t="s">
        <v>1125</v>
      </c>
      <c r="C38" s="587"/>
      <c r="D38" s="587"/>
      <c r="E38" s="587"/>
      <c r="F38" s="587"/>
      <c r="G38" s="434">
        <f>-INGRESOS!L81</f>
        <v>-19286500</v>
      </c>
      <c r="H38" s="399"/>
      <c r="I38" s="398"/>
      <c r="J38" s="398"/>
      <c r="K38" s="398"/>
      <c r="L38" s="398"/>
      <c r="M38" s="398"/>
      <c r="N38" s="398"/>
    </row>
    <row r="39" spans="1:14">
      <c r="A39" s="395" t="s">
        <v>1126</v>
      </c>
      <c r="B39" s="587" t="s">
        <v>1127</v>
      </c>
      <c r="C39" s="587"/>
      <c r="D39" s="587"/>
      <c r="E39" s="587"/>
      <c r="F39" s="587"/>
      <c r="G39" s="398"/>
      <c r="H39" s="399"/>
      <c r="I39" s="398"/>
      <c r="J39" s="398"/>
      <c r="K39" s="398"/>
      <c r="L39" s="398"/>
      <c r="M39" s="398"/>
      <c r="N39" s="398"/>
    </row>
    <row r="41" spans="1:14">
      <c r="A41" s="588" t="s">
        <v>1128</v>
      </c>
      <c r="B41" s="588"/>
      <c r="C41" s="588"/>
      <c r="D41" s="588"/>
      <c r="E41" s="588"/>
      <c r="F41" s="588"/>
      <c r="G41" s="399">
        <f>+SUM(G4:G39)</f>
        <v>912094500</v>
      </c>
      <c r="H41" s="399">
        <f t="shared" ref="H41:M41" si="2">+SUM(H4:H39)</f>
        <v>281160000</v>
      </c>
      <c r="I41" s="399">
        <f t="shared" si="2"/>
        <v>0</v>
      </c>
      <c r="J41" s="399">
        <f t="shared" si="2"/>
        <v>0</v>
      </c>
      <c r="K41" s="399">
        <f t="shared" si="2"/>
        <v>281160000</v>
      </c>
      <c r="L41" s="399">
        <f t="shared" si="2"/>
        <v>1208000</v>
      </c>
      <c r="M41" s="399">
        <f t="shared" si="2"/>
        <v>282368000</v>
      </c>
      <c r="N41" s="398"/>
    </row>
    <row r="43" spans="1:14" ht="30">
      <c r="F43" s="401"/>
      <c r="G43" s="401"/>
      <c r="H43" s="402" t="s">
        <v>1129</v>
      </c>
      <c r="I43" s="403"/>
      <c r="J43" s="403"/>
      <c r="K43" s="403"/>
      <c r="L43" s="402" t="s">
        <v>1130</v>
      </c>
    </row>
    <row r="44" spans="1:14">
      <c r="A44" t="s">
        <v>622</v>
      </c>
      <c r="E44" s="404">
        <v>0.14000000000000001</v>
      </c>
      <c r="F44" s="401">
        <f>+$G$41*E44</f>
        <v>127693230.00000001</v>
      </c>
      <c r="G44" s="401"/>
      <c r="H44" s="405">
        <f>+F44+F45</f>
        <v>145935120</v>
      </c>
      <c r="J44" s="401"/>
      <c r="K44" s="401"/>
      <c r="L44" s="405">
        <f>+H44-L41</f>
        <v>144727120</v>
      </c>
    </row>
    <row r="45" spans="1:14">
      <c r="A45" t="s">
        <v>1131</v>
      </c>
      <c r="E45" s="404">
        <v>0.02</v>
      </c>
      <c r="F45" s="401">
        <f t="shared" ref="F45:F49" si="3">+$G$41*E45</f>
        <v>18241890</v>
      </c>
      <c r="G45" s="406">
        <f>+M14+M15</f>
        <v>2891000</v>
      </c>
      <c r="H45" s="401"/>
      <c r="I45" s="401"/>
      <c r="J45" s="401"/>
      <c r="K45" s="401"/>
      <c r="L45" s="401"/>
    </row>
    <row r="46" spans="1:14">
      <c r="A46" t="s">
        <v>1132</v>
      </c>
      <c r="E46" s="404">
        <v>0.1</v>
      </c>
      <c r="F46" s="401">
        <f t="shared" si="3"/>
        <v>91209450</v>
      </c>
      <c r="G46" s="401"/>
      <c r="H46" s="401"/>
      <c r="I46" s="401"/>
      <c r="J46" s="401"/>
      <c r="K46" s="401"/>
      <c r="L46" s="401"/>
    </row>
    <row r="47" spans="1:14">
      <c r="A47" t="s">
        <v>1133</v>
      </c>
      <c r="E47" s="404">
        <v>0.62</v>
      </c>
      <c r="F47" s="401">
        <f t="shared" si="3"/>
        <v>565498590</v>
      </c>
      <c r="G47" s="401"/>
      <c r="H47" s="401"/>
      <c r="I47" s="401"/>
      <c r="J47" s="401"/>
      <c r="K47" s="401"/>
      <c r="L47" s="401"/>
    </row>
    <row r="48" spans="1:14">
      <c r="A48" t="s">
        <v>1134</v>
      </c>
      <c r="E48" s="404">
        <v>0.02</v>
      </c>
      <c r="F48" s="401">
        <f t="shared" si="3"/>
        <v>18241890</v>
      </c>
      <c r="G48" s="401"/>
      <c r="H48" s="401"/>
      <c r="I48" s="401"/>
      <c r="J48" s="401"/>
      <c r="K48" s="401"/>
      <c r="L48" s="401"/>
    </row>
    <row r="49" spans="1:12">
      <c r="A49" t="s">
        <v>1135</v>
      </c>
      <c r="E49" s="404">
        <v>0.1</v>
      </c>
      <c r="F49" s="401">
        <f t="shared" si="3"/>
        <v>91209450</v>
      </c>
      <c r="G49" s="401"/>
      <c r="H49" s="401"/>
      <c r="I49" s="401"/>
      <c r="J49" s="401"/>
      <c r="K49" s="401"/>
      <c r="L49" s="401"/>
    </row>
    <row r="50" spans="1:12">
      <c r="E50" s="404">
        <f>SUM(E44:E49)</f>
        <v>1</v>
      </c>
      <c r="F50" s="401"/>
      <c r="G50" s="401"/>
      <c r="H50" s="401"/>
      <c r="I50" s="401"/>
      <c r="J50" s="401"/>
      <c r="K50" s="401"/>
      <c r="L50" s="401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8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1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32*11</f>
        <v>352</v>
      </c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11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195155000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195000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585000</v>
      </c>
      <c r="N29" s="425">
        <f>+SUM(M16:M29)</f>
        <v>198431000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11550000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20049000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7605000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346000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1383000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691000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220000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4151000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2640000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176000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3318000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738000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5930000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58797000</v>
      </c>
    </row>
    <row r="64" spans="1:14">
      <c r="N64" s="426">
        <f>+N29-N62</f>
        <v>139634000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43966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4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32*8</f>
        <v>256</v>
      </c>
      <c r="I6" t="s">
        <v>1150</v>
      </c>
      <c r="L6" t="s">
        <v>1153</v>
      </c>
      <c r="M6" s="419">
        <f>+M5-M4</f>
        <v>8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8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8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141931000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142000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426000</v>
      </c>
      <c r="N29" s="425">
        <f>+SUM(M16:M29)</f>
        <v>144995000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8400000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14581000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5531000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251000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1006000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503000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160000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3019000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1920000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128000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2413000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540000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4333000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42785000</v>
      </c>
    </row>
    <row r="64" spans="1:14">
      <c r="N64" s="426">
        <f>+N29-N62</f>
        <v>102210000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zoomScale="90" zoomScaleNormal="90" workbookViewId="0">
      <selection activeCell="L49" sqref="L49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Procesal, Probatorio y Oralidad</v>
      </c>
      <c r="L2" t="s">
        <v>1140</v>
      </c>
      <c r="M2" s="418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8">
        <v>44027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6</v>
      </c>
    </row>
    <row r="5" spans="1:13">
      <c r="A5" t="s">
        <v>1148</v>
      </c>
      <c r="B5" s="592">
        <v>400000</v>
      </c>
      <c r="C5" s="592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7">
        <f>32*6</f>
        <v>192</v>
      </c>
      <c r="I6" t="s">
        <v>1150</v>
      </c>
      <c r="L6" t="s">
        <v>1153</v>
      </c>
      <c r="M6" s="419">
        <f>+M5-M4</f>
        <v>6</v>
      </c>
    </row>
    <row r="7" spans="1:13">
      <c r="A7" t="s">
        <v>1154</v>
      </c>
      <c r="B7" s="592">
        <v>109000</v>
      </c>
      <c r="C7" s="592"/>
      <c r="D7" t="s">
        <v>1270</v>
      </c>
      <c r="H7" s="427">
        <v>6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6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03020128</v>
      </c>
      <c r="H16" s="417" t="str">
        <f>+$H$2</f>
        <v>Esp. Derecho Procesal, Probatorio y Oralidad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03020128</v>
      </c>
      <c r="H17" s="417" t="str">
        <f t="shared" ref="H17:H29" si="0">+$H$2</f>
        <v>Esp. Derecho Procesal, Probatorio y Oralidad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106448000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03020128</v>
      </c>
      <c r="H18" s="417" t="str">
        <f t="shared" si="0"/>
        <v>Esp. Derecho Procesal, Probatorio y Oralidad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03020128</v>
      </c>
      <c r="H19" s="417" t="str">
        <f t="shared" si="0"/>
        <v>Esp. Derecho Procesal, Probatorio y Oralidad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03020128</v>
      </c>
      <c r="H20" s="417" t="str">
        <f t="shared" si="0"/>
        <v>Esp. Derecho Procesal, Probatorio y Oralidad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03020128</v>
      </c>
      <c r="H21" s="417" t="str">
        <f t="shared" si="0"/>
        <v>Esp. Derecho Procesal, Probatorio y Oralidad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03020128</v>
      </c>
      <c r="H22" s="417" t="str">
        <f t="shared" si="0"/>
        <v>Esp. Derecho Procesal, Probatorio y Oralidad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03020128</v>
      </c>
      <c r="H23" s="417" t="str">
        <f t="shared" si="0"/>
        <v>Esp. Derecho Procesal, Probatorio y Oralidad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03020128</v>
      </c>
      <c r="H24" s="417" t="str">
        <f t="shared" si="0"/>
        <v>Esp. Derecho Procesal, Probatorio y Oralidad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03020128</v>
      </c>
      <c r="H25" s="417" t="str">
        <f t="shared" si="0"/>
        <v>Esp. Derecho Procesal, Probatorio y Oralidad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03020128</v>
      </c>
      <c r="H26" s="417" t="str">
        <f t="shared" si="0"/>
        <v>Esp. Derecho Procesal, Probatorio y Oralidad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03020128</v>
      </c>
      <c r="H27" s="417" t="str">
        <f t="shared" si="0"/>
        <v>Esp. Derecho Procesal, Probatorio y Oralidad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03020128</v>
      </c>
      <c r="H28" s="417" t="str">
        <f t="shared" si="0"/>
        <v>Esp. Derecho Procesal, Probatorio y Oralidad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106000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03020128</v>
      </c>
      <c r="H29" s="417" t="str">
        <f t="shared" si="0"/>
        <v>Esp. Derecho Procesal, Probatorio y Oralidad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319000</v>
      </c>
      <c r="N29" s="425">
        <f>+SUM(M16:M29)</f>
        <v>109369000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03020128</v>
      </c>
      <c r="H32" s="421" t="str">
        <f>+$H$29</f>
        <v>Esp. Derecho Procesal, Probatorio y Oralidad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6300000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03020128</v>
      </c>
      <c r="H33" s="421" t="str">
        <f t="shared" ref="H33:H62" si="3">+$H$29</f>
        <v>Esp. Derecho Procesal, Probatorio y Oralidad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MROUND($H$6*$B$3*58%,1000)</f>
        <v>10936000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03020128</v>
      </c>
      <c r="H34" s="421" t="str">
        <f t="shared" si="3"/>
        <v>Esp. Derecho Procesal, Probatorio y Oralidad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MROUND($H$6*$B$3*22%,1000)</f>
        <v>4148000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03020128</v>
      </c>
      <c r="H35" s="421" t="str">
        <f t="shared" si="3"/>
        <v>Esp. Derecho Procesal, Probatorio y Oralidad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MROUND($H$6*$B$3*1%,1000)</f>
        <v>189000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03020128</v>
      </c>
      <c r="H36" s="421" t="str">
        <f t="shared" si="3"/>
        <v>Esp. Derecho Procesal, Probatorio y Oralidad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MROUND($H$6*$B$3*4%,1000)</f>
        <v>754000</v>
      </c>
      <c r="N36" t="s">
        <v>1276</v>
      </c>
    </row>
    <row r="37" spans="1:14">
      <c r="G37" t="str">
        <f t="shared" si="2"/>
        <v>03020128</v>
      </c>
      <c r="H37" s="421" t="str">
        <f t="shared" si="3"/>
        <v>Esp. Derecho Procesal, Probatorio y Oralidad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03020128</v>
      </c>
      <c r="H38" s="421" t="str">
        <f t="shared" si="3"/>
        <v>Esp. Derecho Procesal, Probatorio y Oralidad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MROUND($H$6*$B$3*2%,1000)</f>
        <v>377000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03020128</v>
      </c>
      <c r="H39" s="421" t="str">
        <f t="shared" si="3"/>
        <v>Esp. Derecho Procesal, Probatorio y Oralidad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03020128</v>
      </c>
      <c r="H40" s="421" t="str">
        <f t="shared" si="3"/>
        <v>Esp. Derecho Procesal, Probatorio y Oralidad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+MROUND((H8*5000*3/12*M6),1000)</f>
        <v>120000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03020128</v>
      </c>
      <c r="H41" s="421" t="str">
        <f t="shared" si="3"/>
        <v>Esp. Derecho Procesal, Probatorio y Oralidad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+MROUND((B7+(B6*2))*H7*60%,1000)</f>
        <v>2264000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03020128</v>
      </c>
      <c r="H42" s="421" t="str">
        <f t="shared" si="3"/>
        <v>Esp. Derecho Procesal, Probatorio y Oralidad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+MROUND((B5*1)*H7*60%,1000)</f>
        <v>1440000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03020128</v>
      </c>
      <c r="H43" s="421" t="str">
        <f t="shared" si="3"/>
        <v>Esp. Derecho Procesal, Probatorio y Oralidad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+MROUND($H$7*$B$5*4%,1000)</f>
        <v>96000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03020128</v>
      </c>
      <c r="H44" s="421" t="str">
        <f t="shared" si="3"/>
        <v>Esp. Derecho Procesal, Probatorio y Oralidad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1810000</v>
      </c>
    </row>
    <row r="45" spans="1:14">
      <c r="G45" t="str">
        <f t="shared" si="2"/>
        <v>03020128</v>
      </c>
      <c r="H45" s="421" t="str">
        <f t="shared" si="3"/>
        <v>Esp. Derecho Procesal, Probatorio y Oralidad</v>
      </c>
      <c r="M45" s="396"/>
    </row>
    <row r="46" spans="1:14">
      <c r="G46" t="str">
        <f t="shared" si="2"/>
        <v>03020128</v>
      </c>
      <c r="H46" s="421" t="str">
        <f t="shared" si="3"/>
        <v>Esp. Derecho Procesal, Probatorio y Oralidad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03020128</v>
      </c>
      <c r="H47" s="421" t="str">
        <f t="shared" si="3"/>
        <v>Esp. Derecho Procesal, Probatorio y Oralidad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03020128</v>
      </c>
      <c r="H48" s="421" t="str">
        <f t="shared" si="3"/>
        <v>Esp. Derecho Procesal, Probatorio y Oralidad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03020128</v>
      </c>
      <c r="H49" s="421" t="str">
        <f t="shared" si="3"/>
        <v>Esp. Derecho Procesal, Probatorio y Oralidad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03020128</v>
      </c>
      <c r="H50" s="421" t="str">
        <f t="shared" si="3"/>
        <v>Esp. Derecho Procesal, Probatorio y Oralidad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03020128</v>
      </c>
      <c r="H51" s="421" t="str">
        <f t="shared" si="3"/>
        <v>Esp. Derecho Procesal, Probatorio y Oralidad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03020128</v>
      </c>
      <c r="H52" s="421" t="str">
        <f t="shared" si="3"/>
        <v>Esp. Derecho Procesal, Probatorio y Oralidad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03020128</v>
      </c>
      <c r="H53" s="421" t="str">
        <f t="shared" si="3"/>
        <v>Esp. Derecho Procesal, Probatorio y Oralidad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03020128</v>
      </c>
      <c r="H54" s="421" t="str">
        <f t="shared" si="3"/>
        <v>Esp. Derecho Procesal, Probatorio y Oralidad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03020128</v>
      </c>
      <c r="H55" s="421" t="str">
        <f t="shared" si="3"/>
        <v>Esp. Derecho Procesal, Probatorio y Oralidad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03020128</v>
      </c>
      <c r="H56" s="421" t="str">
        <f t="shared" si="3"/>
        <v>Esp. Derecho Procesal, Probatorio y Oralidad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03020128</v>
      </c>
      <c r="H57" s="421" t="str">
        <f t="shared" si="3"/>
        <v>Esp. Derecho Procesal, Probatorio y Oralidad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03020128</v>
      </c>
      <c r="H58" s="421" t="str">
        <f t="shared" si="3"/>
        <v>Esp. Derecho Procesal, Probatorio y Oralidad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03020128</v>
      </c>
      <c r="H59" s="421" t="str">
        <f t="shared" si="3"/>
        <v>Esp. Derecho Procesal, Probatorio y Oralidad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407000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03020128</v>
      </c>
      <c r="H60" s="421" t="str">
        <f t="shared" si="3"/>
        <v>Esp. Derecho Procesal, Probatorio y Oralidad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3268000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03020128</v>
      </c>
      <c r="H61" s="421" t="str">
        <f t="shared" si="3"/>
        <v>Esp. Derecho Procesal, Probatorio y Oralidad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03020128</v>
      </c>
      <c r="H62" s="421" t="str">
        <f t="shared" si="3"/>
        <v>Esp. Derecho Procesal, Probatorio y Oralidad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32109000</v>
      </c>
    </row>
    <row r="64" spans="1:14">
      <c r="N64" s="426">
        <f>+N29-N62</f>
        <v>77260000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9</vt:lpstr>
      <vt:lpstr>Nueva 10</vt:lpstr>
      <vt:lpstr>Nueva 11</vt:lpstr>
      <vt:lpstr>Nueva 12</vt:lpstr>
      <vt:lpstr>Continua 6</vt:lpstr>
      <vt:lpstr>Continua 7</vt:lpstr>
      <vt:lpstr>Continua 8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2020-02-14T16:24:55Z</dcterms:modified>
</cp:coreProperties>
</file>