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16" documentId="13_ncr:1_{4C6BA8C9-796D-4CFA-AC60-A90FB6170919}" xr6:coauthVersionLast="45" xr6:coauthVersionMax="45" xr10:uidLastSave="{6B3F7C1F-84A4-40BB-BC26-8B4D0BA312F3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40" i="7" l="1"/>
  <c r="N85" i="7"/>
  <c r="N84" i="7"/>
  <c r="H45" i="7" l="1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A29" i="12" l="1"/>
  <c r="A28" i="12"/>
  <c r="J164" i="7"/>
  <c r="J163" i="7"/>
  <c r="J162" i="7"/>
  <c r="J161" i="7"/>
  <c r="J160" i="7"/>
  <c r="J159" i="7"/>
  <c r="J158" i="7"/>
  <c r="N82" i="7"/>
  <c r="N141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H150" i="7"/>
  <c r="J150" i="7"/>
  <c r="L150" i="7"/>
  <c r="H151" i="7"/>
  <c r="J151" i="7"/>
  <c r="L151" i="7"/>
  <c r="H152" i="7"/>
  <c r="J152" i="7"/>
  <c r="L152" i="7"/>
  <c r="H153" i="7"/>
  <c r="J153" i="7"/>
  <c r="L153" i="7"/>
  <c r="H154" i="7"/>
  <c r="J154" i="7"/>
  <c r="L154" i="7"/>
  <c r="H155" i="7"/>
  <c r="J155" i="7"/>
  <c r="L155" i="7"/>
  <c r="H156" i="7"/>
  <c r="J156" i="7"/>
  <c r="L156" i="7"/>
  <c r="H157" i="7"/>
  <c r="J157" i="7"/>
  <c r="L157" i="7"/>
  <c r="H158" i="7"/>
  <c r="L158" i="7"/>
  <c r="H159" i="7"/>
  <c r="L159" i="7"/>
  <c r="H160" i="7"/>
  <c r="L160" i="7"/>
  <c r="H161" i="7"/>
  <c r="L161" i="7"/>
  <c r="H162" i="7"/>
  <c r="L162" i="7"/>
  <c r="H163" i="7"/>
  <c r="L163" i="7"/>
  <c r="H164" i="7"/>
  <c r="L164" i="7"/>
  <c r="H165" i="7"/>
  <c r="J165" i="7"/>
  <c r="L165" i="7"/>
  <c r="H166" i="7"/>
  <c r="J166" i="7"/>
  <c r="L166" i="7"/>
  <c r="H167" i="7"/>
  <c r="J167" i="7"/>
  <c r="L167" i="7"/>
  <c r="H168" i="7"/>
  <c r="J168" i="7"/>
  <c r="L168" i="7"/>
  <c r="H169" i="7"/>
  <c r="J169" i="7"/>
  <c r="L169" i="7"/>
  <c r="H170" i="7"/>
  <c r="J170" i="7"/>
  <c r="L170" i="7"/>
  <c r="H171" i="7"/>
  <c r="J171" i="7"/>
  <c r="L171" i="7"/>
  <c r="H172" i="7"/>
  <c r="J172" i="7"/>
  <c r="L172" i="7"/>
  <c r="H173" i="7"/>
  <c r="J173" i="7"/>
  <c r="L173" i="7"/>
  <c r="H174" i="7"/>
  <c r="J174" i="7"/>
  <c r="L174" i="7"/>
  <c r="H175" i="7"/>
  <c r="J175" i="7"/>
  <c r="L175" i="7"/>
  <c r="H176" i="7"/>
  <c r="J176" i="7"/>
  <c r="L176" i="7"/>
  <c r="H177" i="7"/>
  <c r="J177" i="7"/>
  <c r="L177" i="7"/>
  <c r="H178" i="7"/>
  <c r="J178" i="7"/>
  <c r="L178" i="7"/>
  <c r="H179" i="7"/>
  <c r="J179" i="7"/>
  <c r="L179" i="7"/>
  <c r="H180" i="7"/>
  <c r="J180" i="7"/>
  <c r="L180" i="7"/>
  <c r="H181" i="7"/>
  <c r="J181" i="7"/>
  <c r="L181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L199" i="7"/>
  <c r="J199" i="7"/>
  <c r="H199" i="7"/>
  <c r="L198" i="7"/>
  <c r="J198" i="7"/>
  <c r="H198" i="7"/>
  <c r="L197" i="7"/>
  <c r="J197" i="7"/>
  <c r="H197" i="7"/>
  <c r="L196" i="7"/>
  <c r="J196" i="7"/>
  <c r="H196" i="7"/>
  <c r="L195" i="7"/>
  <c r="J195" i="7"/>
  <c r="H195" i="7"/>
  <c r="L194" i="7"/>
  <c r="J194" i="7"/>
  <c r="H194" i="7"/>
  <c r="L193" i="7"/>
  <c r="J193" i="7"/>
  <c r="H193" i="7"/>
  <c r="L192" i="7"/>
  <c r="J192" i="7"/>
  <c r="H192" i="7"/>
  <c r="L191" i="7"/>
  <c r="J191" i="7"/>
  <c r="H191" i="7"/>
  <c r="L190" i="7"/>
  <c r="J190" i="7"/>
  <c r="H190" i="7"/>
  <c r="L189" i="7"/>
  <c r="J189" i="7"/>
  <c r="H189" i="7"/>
  <c r="L188" i="7"/>
  <c r="J188" i="7"/>
  <c r="H188" i="7"/>
  <c r="L187" i="7"/>
  <c r="J187" i="7"/>
  <c r="H187" i="7"/>
  <c r="L186" i="7"/>
  <c r="J186" i="7"/>
  <c r="H186" i="7"/>
  <c r="L185" i="7"/>
  <c r="J185" i="7"/>
  <c r="H185" i="7"/>
  <c r="L184" i="7"/>
  <c r="J184" i="7"/>
  <c r="H184" i="7"/>
  <c r="L183" i="7"/>
  <c r="J183" i="7"/>
  <c r="H183" i="7"/>
  <c r="L182" i="7"/>
  <c r="J182" i="7"/>
  <c r="H182" i="7"/>
  <c r="B99" i="7"/>
  <c r="B100" i="7"/>
  <c r="B101" i="7"/>
  <c r="B102" i="7"/>
  <c r="B103" i="7"/>
  <c r="B104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78" i="7"/>
  <c r="B77" i="7"/>
  <c r="B76" i="7"/>
  <c r="B75" i="7"/>
  <c r="B74" i="7"/>
  <c r="B73" i="7"/>
  <c r="B72" i="7"/>
  <c r="B71" i="7"/>
  <c r="B47" i="7"/>
  <c r="B46" i="7"/>
  <c r="B45" i="7"/>
  <c r="B44" i="7"/>
  <c r="B35" i="7"/>
  <c r="B36" i="7"/>
  <c r="B37" i="7"/>
  <c r="B38" i="7"/>
  <c r="B39" i="7"/>
  <c r="B40" i="7"/>
  <c r="B41" i="7"/>
  <c r="B29" i="7"/>
  <c r="B30" i="7"/>
  <c r="B31" i="7"/>
  <c r="B32" i="7"/>
  <c r="B33" i="7"/>
  <c r="B34" i="7"/>
  <c r="N22" i="7"/>
  <c r="N21" i="7"/>
  <c r="N19" i="7"/>
  <c r="H16" i="7"/>
  <c r="J16" i="7"/>
  <c r="L16" i="7"/>
  <c r="H17" i="7"/>
  <c r="J17" i="7"/>
  <c r="L17" i="7"/>
  <c r="H18" i="7"/>
  <c r="J18" i="7"/>
  <c r="L18" i="7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H101" i="7"/>
  <c r="J101" i="7"/>
  <c r="L101" i="7"/>
  <c r="H102" i="7"/>
  <c r="J102" i="7"/>
  <c r="L102" i="7"/>
  <c r="H103" i="7"/>
  <c r="J103" i="7"/>
  <c r="L103" i="7"/>
  <c r="H104" i="7"/>
  <c r="J104" i="7"/>
  <c r="L104" i="7"/>
  <c r="H105" i="7"/>
  <c r="J105" i="7"/>
  <c r="L105" i="7"/>
  <c r="H106" i="7"/>
  <c r="J106" i="7"/>
  <c r="L106" i="7"/>
  <c r="H107" i="7"/>
  <c r="J107" i="7"/>
  <c r="L107" i="7"/>
  <c r="L15" i="7"/>
  <c r="J15" i="7"/>
  <c r="H15" i="7"/>
  <c r="L14" i="7"/>
  <c r="J14" i="7"/>
  <c r="H14" i="7"/>
  <c r="L109" i="7" l="1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H110" i="7" l="1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H122" i="7"/>
  <c r="J122" i="7"/>
  <c r="H200" i="7"/>
  <c r="J200" i="7"/>
  <c r="L200" i="7"/>
  <c r="J109" i="7"/>
  <c r="H109" i="7"/>
  <c r="AA108" i="7"/>
  <c r="J108" i="7"/>
  <c r="H108" i="7" l="1"/>
  <c r="B180" i="7"/>
  <c r="B181" i="7"/>
  <c r="B182" i="7"/>
  <c r="B183" i="7"/>
  <c r="B184" i="7"/>
  <c r="B185" i="7"/>
  <c r="B186" i="7"/>
  <c r="B187" i="7"/>
  <c r="B188" i="7"/>
  <c r="E52" i="12" l="1"/>
  <c r="J43" i="12"/>
  <c r="G43" i="12"/>
  <c r="F50" i="12" s="1"/>
  <c r="B79" i="7"/>
  <c r="B80" i="7"/>
  <c r="L10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4" i="7"/>
  <c r="B25" i="7"/>
  <c r="B26" i="7"/>
  <c r="B27" i="7"/>
  <c r="B28" i="7"/>
  <c r="F51" i="12" l="1"/>
  <c r="F48" i="12"/>
  <c r="F47" i="12"/>
  <c r="F46" i="12"/>
  <c r="H46" i="12" s="1"/>
  <c r="F49" i="12"/>
  <c r="B14" i="7" l="1"/>
  <c r="B15" i="7"/>
  <c r="B16" i="7"/>
  <c r="B17" i="7"/>
  <c r="B18" i="7"/>
  <c r="B19" i="7"/>
  <c r="B20" i="7"/>
  <c r="B21" i="7"/>
  <c r="B22" i="7"/>
  <c r="B23" i="7"/>
  <c r="B42" i="7"/>
  <c r="B43" i="7"/>
  <c r="A10" i="4"/>
  <c r="C9" i="7" s="1"/>
  <c r="K6" i="4"/>
  <c r="B6" i="4"/>
  <c r="C9" i="5"/>
  <c r="C8" i="7" s="1"/>
  <c r="H28" i="12" l="1"/>
  <c r="L28" i="12"/>
  <c r="I28" i="12"/>
  <c r="H15" i="12"/>
  <c r="L17" i="12"/>
  <c r="L21" i="12"/>
  <c r="L25" i="12"/>
  <c r="L31" i="12"/>
  <c r="L35" i="12"/>
  <c r="L9" i="12"/>
  <c r="L13" i="12"/>
  <c r="I7" i="12"/>
  <c r="I12" i="12"/>
  <c r="I17" i="12"/>
  <c r="I21" i="12"/>
  <c r="I25" i="12"/>
  <c r="I31" i="12"/>
  <c r="I35" i="12"/>
  <c r="H9" i="12"/>
  <c r="H13" i="12"/>
  <c r="H19" i="12"/>
  <c r="H23" i="12"/>
  <c r="H27" i="12"/>
  <c r="H33" i="12"/>
  <c r="H5" i="12"/>
  <c r="H14" i="12"/>
  <c r="L18" i="12"/>
  <c r="L22" i="12"/>
  <c r="L26" i="12"/>
  <c r="L32" i="12"/>
  <c r="L5" i="12"/>
  <c r="L10" i="12"/>
  <c r="L4" i="12"/>
  <c r="I9" i="12"/>
  <c r="I13" i="12"/>
  <c r="I18" i="12"/>
  <c r="I22" i="12"/>
  <c r="I26" i="12"/>
  <c r="I32" i="12"/>
  <c r="I4" i="12"/>
  <c r="H10" i="12"/>
  <c r="H16" i="12"/>
  <c r="H20" i="12"/>
  <c r="H24" i="12"/>
  <c r="H30" i="12"/>
  <c r="H34" i="12"/>
  <c r="L14" i="12"/>
  <c r="L19" i="12"/>
  <c r="L23" i="12"/>
  <c r="L27" i="12"/>
  <c r="L33" i="12"/>
  <c r="L6" i="12"/>
  <c r="L11" i="12"/>
  <c r="I5" i="12"/>
  <c r="I10" i="12"/>
  <c r="I14" i="12"/>
  <c r="I19" i="12"/>
  <c r="I23" i="12"/>
  <c r="I27" i="12"/>
  <c r="I33" i="12"/>
  <c r="H6" i="12"/>
  <c r="H11" i="12"/>
  <c r="H17" i="12"/>
  <c r="H21" i="12"/>
  <c r="H25" i="12"/>
  <c r="H31" i="12"/>
  <c r="H35" i="12"/>
  <c r="L15" i="12"/>
  <c r="L20" i="12"/>
  <c r="L24" i="12"/>
  <c r="L30" i="12"/>
  <c r="L34" i="12"/>
  <c r="L7" i="12"/>
  <c r="L12" i="12"/>
  <c r="I6" i="12"/>
  <c r="I11" i="12"/>
  <c r="I15" i="12"/>
  <c r="I20" i="12"/>
  <c r="I24" i="12"/>
  <c r="I30" i="12"/>
  <c r="I34" i="12"/>
  <c r="H7" i="12"/>
  <c r="H12" i="12"/>
  <c r="K12" i="12" s="1"/>
  <c r="H18" i="12"/>
  <c r="K18" i="12" s="1"/>
  <c r="H22" i="12"/>
  <c r="K22" i="12" s="1"/>
  <c r="H26" i="12"/>
  <c r="K26" i="12" s="1"/>
  <c r="H32" i="12"/>
  <c r="K32" i="12" s="1"/>
  <c r="H4" i="12"/>
  <c r="K4" i="12" s="1"/>
  <c r="L16" i="12"/>
  <c r="I16" i="12"/>
  <c r="K16" i="12" s="1"/>
  <c r="H8" i="12"/>
  <c r="I8" i="12"/>
  <c r="L8" i="12"/>
  <c r="I110" i="4"/>
  <c r="J110" i="4"/>
  <c r="L206" i="7" s="1"/>
  <c r="I111" i="4"/>
  <c r="J111" i="4"/>
  <c r="J109" i="4"/>
  <c r="L205" i="7" s="1"/>
  <c r="I109" i="4"/>
  <c r="F24" i="5"/>
  <c r="M22" i="12" l="1"/>
  <c r="K7" i="12"/>
  <c r="K28" i="12"/>
  <c r="M28" i="12" s="1"/>
  <c r="K31" i="12"/>
  <c r="M31" i="12" s="1"/>
  <c r="M26" i="12"/>
  <c r="M32" i="12"/>
  <c r="K35" i="12"/>
  <c r="M35" i="12" s="1"/>
  <c r="K17" i="12"/>
  <c r="M17" i="12" s="1"/>
  <c r="M4" i="12"/>
  <c r="M18" i="12"/>
  <c r="K21" i="12"/>
  <c r="M21" i="12" s="1"/>
  <c r="M12" i="12"/>
  <c r="I43" i="12"/>
  <c r="L43" i="12"/>
  <c r="K24" i="12"/>
  <c r="M24" i="12" s="1"/>
  <c r="K13" i="12"/>
  <c r="M13" i="12" s="1"/>
  <c r="G47" i="12"/>
  <c r="K20" i="12"/>
  <c r="M20" i="12" s="1"/>
  <c r="K27" i="12"/>
  <c r="M27" i="12" s="1"/>
  <c r="K9" i="12"/>
  <c r="M9" i="12" s="1"/>
  <c r="M16" i="12"/>
  <c r="M7" i="12"/>
  <c r="K11" i="12"/>
  <c r="M11" i="12" s="1"/>
  <c r="K34" i="12"/>
  <c r="M34" i="12" s="1"/>
  <c r="K14" i="12"/>
  <c r="M14" i="12" s="1"/>
  <c r="K23" i="12"/>
  <c r="M23" i="12" s="1"/>
  <c r="K25" i="12"/>
  <c r="M25" i="12" s="1"/>
  <c r="K6" i="12"/>
  <c r="M6" i="12" s="1"/>
  <c r="K30" i="12"/>
  <c r="M30" i="12" s="1"/>
  <c r="K10" i="12"/>
  <c r="M10" i="12" s="1"/>
  <c r="K5" i="12"/>
  <c r="M5" i="12" s="1"/>
  <c r="K19" i="12"/>
  <c r="M19" i="12" s="1"/>
  <c r="K33" i="12"/>
  <c r="M33" i="12" s="1"/>
  <c r="K15" i="12"/>
  <c r="M15" i="12" s="1"/>
  <c r="K8" i="12"/>
  <c r="M8" i="12" s="1"/>
  <c r="H43" i="12"/>
  <c r="F18" i="5"/>
  <c r="K43" i="12" l="1"/>
  <c r="M43" i="12"/>
  <c r="L46" i="12" s="1"/>
  <c r="E12" i="5"/>
  <c r="J10" i="4" s="1"/>
  <c r="I9" i="7" s="1"/>
  <c r="N201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F27" i="5" s="1"/>
  <c r="L78" i="4"/>
  <c r="F23" i="5"/>
  <c r="F30" i="5" l="1"/>
  <c r="F33" i="5" s="1"/>
  <c r="F35" i="5" s="1"/>
  <c r="L105" i="4"/>
  <c r="G27" i="5" s="1"/>
</calcChain>
</file>

<file path=xl/sharedStrings.xml><?xml version="1.0" encoding="utf-8"?>
<sst xmlns="http://schemas.openxmlformats.org/spreadsheetml/2006/main" count="3359" uniqueCount="1365">
  <si>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</si>
  <si>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</si>
  <si>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</si>
  <si>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</si>
  <si>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</si>
  <si>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</si>
  <si>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</si>
  <si>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</si>
  <si>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</si>
  <si>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</si>
  <si>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</si>
  <si>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</si>
  <si>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</si>
  <si>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</si>
  <si>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</si>
  <si>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</si>
  <si>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</si>
  <si>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</si>
  <si>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</si>
  <si>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</si>
  <si>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</si>
  <si>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</si>
  <si>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</si>
  <si>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</si>
  <si>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</si>
  <si>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</si>
  <si>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</si>
  <si>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</si>
  <si>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</si>
  <si>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</si>
  <si>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</si>
  <si>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</si>
  <si>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</si>
  <si>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</si>
  <si>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</si>
  <si>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</si>
  <si>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</si>
  <si>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</si>
  <si>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</si>
  <si>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</si>
  <si>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</si>
  <si>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</si>
  <si>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</si>
  <si>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</si>
  <si>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</si>
  <si>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</si>
  <si>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</si>
  <si>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</si>
  <si>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</si>
  <si>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</si>
  <si>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</si>
  <si>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</si>
  <si>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</si>
  <si>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</si>
  <si>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</si>
  <si>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</si>
  <si>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</si>
  <si>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</si>
  <si>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</si>
  <si>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</si>
  <si>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</si>
  <si>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</si>
  <si>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</si>
  <si>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</si>
  <si>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</si>
  <si>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</si>
  <si>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</si>
  <si>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</si>
  <si>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</si>
  <si>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</si>
  <si>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</si>
  <si>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</si>
  <si>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</si>
  <si>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</si>
  <si>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</si>
  <si>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</si>
  <si>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</si>
  <si>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</si>
  <si>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</si>
  <si>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</si>
  <si>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</si>
  <si>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</si>
  <si>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</si>
  <si>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</si>
  <si>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</si>
  <si>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</si>
  <si>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</si>
  <si>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</si>
  <si>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</si>
  <si>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</si>
  <si>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</si>
  <si>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</si>
  <si>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</si>
  <si>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</si>
  <si>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</si>
  <si>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</si>
  <si>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</si>
  <si>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</si>
  <si>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</si>
  <si>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</si>
  <si>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</si>
  <si>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</si>
  <si>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</si>
  <si>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</si>
  <si>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</si>
  <si>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</si>
  <si>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</si>
  <si>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</si>
  <si>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</si>
  <si>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</si>
  <si>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</si>
  <si>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</si>
  <si>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</si>
  <si>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</si>
  <si>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</si>
  <si>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</si>
  <si>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</si>
  <si>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</si>
  <si>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</si>
  <si>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</si>
  <si>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</si>
  <si>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</si>
  <si>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</si>
  <si>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</si>
  <si>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</si>
  <si>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</si>
  <si>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</si>
  <si>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</si>
  <si>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</si>
  <si>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</si>
  <si>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</si>
  <si>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</si>
  <si>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</si>
  <si>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</si>
  <si>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</si>
  <si>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</si>
  <si>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</si>
  <si>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</si>
  <si>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</si>
  <si>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</si>
  <si>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</si>
  <si>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</si>
  <si>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</si>
  <si>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</si>
  <si>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</si>
  <si>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</si>
  <si>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</si>
  <si>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</si>
  <si>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</si>
  <si>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</si>
  <si>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</si>
  <si>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</si>
  <si>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</si>
  <si>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</si>
  <si>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</si>
  <si>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</si>
  <si>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</si>
  <si>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</si>
  <si>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</si>
  <si>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</si>
  <si>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</si>
  <si>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</si>
  <si>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</si>
  <si>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</si>
  <si>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</si>
  <si>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</si>
  <si>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</si>
  <si>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</si>
  <si>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</si>
  <si>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</si>
  <si>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</si>
  <si>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</si>
  <si>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</si>
  <si>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</si>
  <si>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</si>
  <si>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</si>
  <si>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</si>
  <si>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</si>
  <si>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</si>
  <si>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</si>
  <si>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</si>
  <si>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</si>
  <si>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</si>
  <si>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</si>
  <si>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</si>
  <si>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</si>
  <si>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</si>
  <si>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</si>
  <si>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</si>
  <si>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</si>
  <si>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</si>
  <si>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</si>
  <si>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</si>
  <si>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</si>
  <si>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</si>
  <si>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</si>
  <si>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</si>
  <si>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</si>
  <si>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</si>
  <si>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</si>
  <si>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</si>
  <si>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</si>
  <si>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</si>
  <si>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</si>
  <si>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</si>
  <si>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</si>
  <si>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</si>
  <si>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</si>
  <si>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</si>
  <si>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</si>
  <si>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</si>
  <si>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</si>
  <si>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</si>
  <si>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</si>
  <si>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</si>
  <si>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</si>
  <si>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</si>
  <si>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</si>
  <si>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</si>
  <si>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</si>
  <si>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</si>
  <si>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</si>
  <si>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</si>
  <si>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</si>
  <si>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</si>
  <si>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</si>
  <si>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</si>
  <si>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</si>
  <si>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</si>
  <si>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</si>
  <si>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</si>
  <si>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</si>
  <si>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</si>
  <si>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</si>
  <si>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</si>
  <si>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</si>
  <si>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</si>
  <si>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</si>
  <si>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</si>
  <si>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</si>
  <si>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</si>
  <si>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</si>
  <si>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</si>
  <si>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</si>
  <si>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</si>
  <si>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</si>
  <si>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</si>
  <si>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</si>
  <si>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</si>
  <si>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</si>
  <si>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</si>
  <si>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</si>
  <si>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</si>
  <si>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</si>
  <si>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</si>
  <si>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</si>
  <si>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</si>
  <si>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</si>
  <si>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</si>
  <si>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</si>
  <si>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</si>
  <si>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</si>
  <si>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</si>
  <si>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</si>
  <si>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</si>
  <si>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</si>
  <si>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</si>
  <si>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</si>
  <si>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</si>
  <si>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</si>
  <si>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</si>
  <si>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</si>
  <si>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</si>
  <si>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</si>
  <si>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</si>
  <si>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</si>
  <si>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</si>
  <si>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</si>
  <si>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</si>
  <si>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</si>
  <si>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</si>
  <si>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</si>
  <si>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</si>
  <si>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</si>
  <si>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</si>
  <si>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</si>
  <si>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</si>
  <si>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</si>
  <si>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</si>
  <si>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</si>
  <si>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</si>
  <si>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</si>
  <si>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</si>
  <si>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</si>
  <si>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</si>
  <si>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</si>
  <si>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</si>
  <si>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</si>
  <si>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</si>
  <si>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</si>
  <si>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</si>
  <si>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</si>
  <si>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</si>
  <si>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</si>
  <si>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</si>
  <si>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</si>
  <si>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</si>
  <si>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</si>
  <si>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</si>
  <si>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</si>
  <si>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</si>
  <si>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</si>
  <si>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</si>
  <si>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</si>
  <si>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</si>
  <si>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</si>
  <si>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</si>
  <si>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</si>
  <si>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</si>
  <si>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</si>
  <si>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</si>
  <si>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</si>
  <si>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</si>
  <si>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</si>
  <si>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</si>
  <si>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</si>
  <si>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</si>
  <si>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</si>
  <si>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</si>
  <si>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</si>
  <si>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</si>
  <si>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</si>
  <si>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</si>
  <si>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</si>
  <si>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</si>
  <si>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</si>
  <si>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</si>
  <si>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</si>
  <si>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</si>
  <si>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</si>
  <si>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</si>
  <si>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</si>
  <si>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</si>
  <si>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</si>
  <si>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</si>
  <si>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</si>
  <si>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</si>
  <si>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</si>
  <si>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</si>
  <si>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</si>
  <si>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</si>
  <si>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</si>
  <si>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</si>
  <si>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</si>
  <si>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</si>
  <si>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</si>
  <si>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</si>
  <si>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</si>
  <si>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</si>
  <si>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</si>
  <si>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</si>
  <si>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</si>
  <si>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</si>
  <si>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</si>
  <si>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</si>
  <si>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</si>
  <si>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</si>
  <si>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</si>
  <si>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</si>
  <si>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</si>
  <si>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</si>
  <si>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</si>
  <si>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</si>
  <si>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</si>
  <si>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</si>
  <si>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</si>
  <si>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</si>
  <si>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</si>
  <si>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</si>
  <si>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</si>
  <si>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</si>
  <si>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</si>
  <si>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</si>
  <si>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</si>
  <si>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</si>
  <si>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</si>
  <si>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</si>
  <si>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</si>
  <si>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</si>
  <si>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</si>
  <si>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</si>
  <si>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</si>
  <si>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</si>
  <si>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</si>
  <si>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</si>
  <si>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</si>
  <si>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</si>
  <si>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</si>
  <si>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</si>
  <si>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</si>
  <si>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</si>
  <si>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</si>
  <si>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</si>
  <si>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</si>
  <si>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</si>
  <si>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</si>
  <si>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</si>
  <si>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</si>
  <si>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</si>
  <si>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</si>
  <si>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</si>
  <si>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</si>
  <si>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</si>
  <si>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</si>
  <si>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</si>
  <si>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</si>
  <si>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</si>
  <si>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</si>
  <si>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</si>
  <si>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</si>
  <si>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</si>
  <si>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</si>
  <si>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</si>
  <si>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</si>
  <si>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</si>
  <si>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</si>
  <si>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</si>
  <si>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</si>
  <si>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</si>
  <si>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</si>
  <si>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</si>
  <si>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</si>
  <si>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</si>
  <si>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</si>
  <si>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</si>
  <si>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</si>
  <si>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</si>
  <si>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</si>
  <si>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</si>
  <si>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</si>
  <si>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</si>
  <si>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</si>
  <si>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</si>
  <si>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</si>
  <si>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</si>
  <si>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</si>
  <si>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</si>
  <si>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</si>
  <si>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</si>
  <si>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</si>
  <si>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</si>
  <si>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</si>
  <si>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</si>
  <si>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</si>
  <si>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</si>
  <si>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</si>
  <si>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</si>
  <si>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</si>
  <si>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</si>
  <si>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</si>
  <si>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</si>
  <si>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</si>
  <si>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</si>
  <si>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</si>
  <si>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</si>
  <si>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</si>
  <si>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</si>
  <si>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</si>
  <si>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</si>
  <si>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</si>
  <si>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</si>
  <si>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</si>
  <si>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</si>
  <si>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</si>
  <si>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</si>
  <si>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</si>
  <si>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</si>
  <si>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</si>
  <si>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</si>
  <si>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</si>
  <si>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</si>
  <si>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</si>
  <si>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</si>
  <si>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</si>
  <si>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</si>
  <si>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</si>
  <si>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</si>
  <si>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</si>
  <si>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</si>
  <si>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</si>
  <si>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</si>
  <si>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</si>
  <si>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</si>
  <si>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</si>
  <si>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</si>
  <si>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</si>
  <si>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</si>
  <si>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</si>
  <si>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</si>
  <si>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</si>
  <si>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</si>
  <si>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</si>
  <si>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</si>
  <si>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</si>
  <si>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</si>
  <si>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</si>
  <si>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</si>
  <si>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</si>
  <si>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</si>
  <si>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</si>
  <si>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</si>
  <si>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</si>
  <si>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</si>
  <si>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</si>
  <si>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</si>
  <si>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</si>
  <si>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</si>
  <si>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</si>
  <si>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</si>
  <si>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</si>
  <si>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</si>
  <si>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</si>
  <si>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</si>
  <si>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</si>
  <si>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</si>
  <si>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</si>
  <si>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</si>
  <si>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</si>
  <si>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</si>
  <si>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</si>
  <si>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</si>
  <si>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</si>
  <si>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</si>
  <si>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</si>
  <si>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</si>
  <si>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</si>
  <si>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</si>
  <si>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</si>
  <si>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</si>
  <si>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</si>
  <si>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</si>
  <si>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</si>
  <si>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</si>
  <si>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</si>
  <si>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</si>
  <si>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</si>
  <si>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</si>
  <si>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</si>
  <si>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</si>
  <si>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</si>
  <si>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</si>
  <si>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</si>
  <si>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</si>
  <si>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</si>
  <si>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</si>
  <si>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</si>
  <si>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</si>
  <si>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</si>
  <si>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</si>
  <si>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</si>
  <si>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</si>
  <si>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</si>
  <si>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</si>
  <si>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</si>
  <si>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</si>
  <si>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</si>
  <si>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</si>
  <si>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</si>
  <si>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</si>
  <si>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</si>
  <si>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</si>
  <si>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</si>
  <si>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</si>
  <si>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</si>
  <si>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</si>
  <si>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</si>
  <si>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</si>
  <si>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</si>
  <si>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</si>
  <si>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</si>
  <si>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</si>
  <si>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</si>
  <si>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</si>
  <si>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</si>
  <si>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</si>
  <si>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</si>
  <si>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</si>
  <si>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</si>
  <si>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</si>
  <si>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</si>
  <si>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</si>
  <si>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</si>
  <si>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</si>
  <si>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</si>
  <si>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</si>
  <si>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</si>
  <si>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</si>
  <si>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</si>
  <si>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</si>
  <si>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</si>
  <si>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</si>
  <si>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</si>
  <si>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</si>
  <si>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</si>
  <si>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</si>
  <si>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</si>
  <si>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</si>
  <si>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</si>
  <si>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</si>
  <si>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</si>
  <si>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</si>
  <si>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</si>
  <si>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</si>
  <si>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</si>
  <si>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</si>
  <si>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</si>
  <si>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</si>
  <si>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</si>
  <si>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</si>
  <si>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</si>
  <si>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</si>
  <si>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</si>
  <si>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</si>
  <si>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</si>
  <si>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</si>
  <si>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</si>
  <si>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</si>
  <si>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</si>
  <si>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</si>
  <si>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</si>
  <si>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</si>
  <si>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</si>
  <si>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</si>
  <si>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</si>
  <si>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</si>
  <si>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</si>
  <si>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</si>
  <si>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</si>
  <si>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</si>
  <si>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</si>
  <si>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</si>
  <si>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</si>
  <si>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</si>
  <si>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</si>
  <si>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</si>
  <si>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</si>
  <si>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</si>
  <si>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</si>
  <si>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</si>
  <si>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</si>
  <si>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</si>
  <si>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</si>
  <si>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</si>
  <si>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</si>
  <si>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</si>
  <si>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</si>
  <si>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</si>
  <si>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</si>
  <si>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</si>
  <si>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</si>
  <si>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</si>
  <si>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</si>
  <si>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</si>
  <si>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</si>
  <si>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</si>
  <si>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</si>
  <si>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</si>
  <si>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</si>
  <si>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</si>
  <si>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</si>
  <si>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</si>
  <si>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</si>
  <si>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</si>
  <si>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</si>
  <si>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</si>
  <si>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</si>
  <si>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</si>
  <si>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</si>
  <si>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</si>
  <si>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</si>
  <si>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</si>
  <si>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</si>
  <si>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</si>
  <si>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</si>
  <si>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</si>
  <si>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</si>
  <si>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</si>
  <si>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</si>
  <si>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</si>
  <si>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</si>
  <si>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</si>
  <si>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</si>
  <si>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</si>
  <si>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</si>
  <si>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</si>
  <si>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</si>
  <si>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</si>
  <si>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</si>
  <si>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</si>
  <si>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</si>
  <si>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</si>
  <si>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</si>
  <si>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</si>
  <si>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</si>
  <si>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</si>
  <si>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</si>
  <si>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</si>
  <si>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</si>
  <si>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</si>
  <si>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</si>
  <si>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</si>
  <si>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</si>
  <si>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</si>
  <si>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</si>
  <si>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</si>
  <si>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</si>
  <si>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</si>
  <si>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</si>
  <si>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</si>
  <si>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</si>
  <si>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</si>
  <si>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</si>
  <si>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</si>
  <si>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</si>
  <si>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</si>
  <si>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</si>
  <si>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</si>
  <si>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</si>
  <si>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</si>
  <si>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</si>
  <si>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</si>
  <si>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</si>
  <si>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</si>
  <si>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</si>
  <si>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</si>
  <si>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</si>
  <si>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</si>
  <si>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</si>
  <si>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</si>
  <si>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</si>
  <si>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</si>
  <si>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</si>
  <si>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</si>
  <si>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</si>
  <si>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</si>
  <si>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</si>
  <si>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</si>
  <si>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</si>
  <si>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</si>
  <si>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</si>
  <si>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</si>
  <si>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</si>
  <si>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</si>
  <si>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</si>
  <si>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</si>
  <si>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</si>
  <si>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</si>
  <si>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</si>
  <si>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</si>
  <si>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</si>
  <si>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</si>
  <si>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</si>
  <si>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</si>
  <si>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</si>
  <si>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</si>
  <si>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</si>
  <si>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</si>
  <si>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</si>
  <si>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</si>
  <si>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</si>
  <si>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</si>
  <si>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</si>
  <si>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</si>
  <si>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</si>
  <si>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</si>
  <si>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</si>
  <si>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</si>
  <si>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</si>
  <si>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</si>
  <si>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</si>
  <si>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</si>
  <si>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</si>
  <si>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</si>
  <si>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</si>
  <si>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</si>
  <si>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</si>
  <si>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</si>
  <si>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</si>
  <si>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</si>
  <si>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</si>
  <si>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</si>
  <si>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</si>
  <si>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</si>
  <si>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</si>
  <si>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</si>
  <si>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</si>
  <si>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</si>
  <si>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</si>
  <si>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</si>
  <si>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</si>
  <si>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</si>
  <si>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</si>
  <si>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</si>
  <si>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</si>
  <si>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</si>
  <si>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</si>
  <si>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</si>
  <si>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</si>
  <si>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</si>
  <si>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</si>
  <si>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</si>
  <si>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</si>
  <si>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</si>
  <si>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</si>
  <si>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</si>
  <si>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</si>
  <si>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</si>
  <si>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</si>
  <si>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</si>
  <si>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</si>
  <si>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</si>
  <si>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</si>
  <si>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</si>
  <si>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</si>
  <si>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</si>
  <si>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</si>
  <si>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</si>
  <si>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</si>
  <si>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</si>
  <si>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</si>
  <si>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</si>
  <si>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</si>
  <si>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</si>
  <si>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</si>
  <si>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</si>
  <si>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</si>
  <si>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</si>
  <si>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</si>
  <si>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</si>
  <si>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</si>
  <si>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</si>
  <si>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</si>
  <si>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</si>
  <si>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</si>
  <si>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</si>
  <si>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</si>
  <si>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</si>
  <si>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</si>
  <si>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</si>
  <si>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</si>
  <si>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</si>
  <si>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</si>
  <si>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</si>
  <si>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</si>
  <si>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</si>
  <si>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</si>
  <si>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</si>
  <si>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</si>
  <si>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</si>
  <si>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</si>
  <si>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</si>
  <si>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</si>
  <si>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</si>
  <si>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</si>
  <si>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</si>
  <si>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</si>
  <si>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</si>
  <si>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</si>
  <si>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</si>
  <si>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</si>
  <si>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</si>
  <si>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</si>
  <si>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</si>
  <si>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</si>
  <si>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</si>
  <si>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</si>
  <si>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</si>
  <si>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</si>
  <si>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</si>
  <si>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</si>
  <si>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</si>
  <si>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</si>
  <si>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</si>
  <si>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</si>
  <si>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</si>
  <si>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</si>
  <si>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</si>
  <si>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</si>
  <si>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</si>
  <si>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</si>
  <si>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</si>
  <si>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</si>
  <si>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</si>
  <si>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</si>
  <si>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</si>
  <si>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</si>
  <si>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</si>
  <si>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</si>
  <si>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</si>
  <si>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</si>
  <si>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</si>
  <si>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</si>
  <si>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</si>
  <si>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</si>
  <si>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</si>
  <si>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</si>
  <si>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</si>
  <si>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</si>
  <si>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</si>
  <si>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</si>
  <si>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</si>
  <si>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</si>
  <si>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</si>
  <si>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</si>
  <si>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</si>
  <si>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</si>
  <si>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</si>
  <si>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</si>
  <si>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</si>
  <si>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</si>
  <si>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</si>
  <si>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</si>
  <si>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</si>
  <si>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</si>
  <si>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</si>
  <si>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</si>
  <si>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</si>
  <si>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</si>
  <si>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</si>
  <si>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</si>
  <si>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</si>
  <si>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</si>
  <si>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</si>
  <si>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</si>
  <si>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</si>
  <si>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</si>
  <si>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</si>
  <si>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</si>
  <si>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</si>
  <si>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</si>
  <si>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</si>
  <si>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</si>
  <si>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</si>
  <si>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</si>
  <si>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</si>
  <si>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</si>
  <si>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</si>
  <si>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</si>
  <si>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</si>
  <si>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</si>
  <si>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</si>
  <si>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</si>
  <si>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</si>
  <si>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</si>
  <si>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</si>
  <si>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</si>
  <si>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</si>
  <si>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</si>
  <si>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</si>
  <si>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</si>
  <si>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</si>
  <si>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</si>
  <si>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</si>
  <si>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</si>
  <si>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</si>
  <si>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</si>
  <si>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</si>
  <si>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</si>
  <si>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</si>
  <si>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</si>
  <si>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</si>
  <si>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</si>
  <si>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</si>
  <si>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</si>
  <si>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</si>
  <si>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</si>
  <si>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</si>
  <si>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</si>
  <si>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</si>
  <si>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</si>
  <si>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</si>
  <si>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</si>
  <si>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</si>
  <si>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</si>
  <si>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</si>
  <si>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</si>
  <si>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</si>
  <si>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</si>
  <si>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</si>
  <si>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</si>
  <si>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</si>
  <si>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</si>
  <si>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</si>
  <si>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</si>
  <si>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</si>
  <si>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</si>
  <si>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</si>
  <si>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</si>
  <si>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</si>
  <si>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</si>
  <si>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</si>
  <si>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</si>
  <si>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</si>
  <si>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</si>
  <si>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</si>
  <si>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</si>
  <si>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</si>
  <si>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</si>
  <si>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</si>
  <si>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</si>
  <si>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</si>
  <si>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</si>
  <si>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</si>
  <si>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</si>
  <si>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</si>
  <si>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</si>
  <si>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</si>
  <si>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</si>
  <si>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</si>
  <si>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</si>
  <si>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</si>
  <si>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</si>
  <si>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</si>
  <si>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</si>
  <si>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</si>
  <si>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</si>
  <si>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</si>
  <si>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</si>
  <si>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</si>
  <si>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</si>
  <si>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</si>
  <si>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</si>
  <si>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</si>
  <si>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</si>
  <si>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</si>
  <si>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</si>
  <si>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</si>
  <si>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</si>
  <si>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</si>
  <si>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</si>
  <si>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</si>
  <si>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</si>
  <si>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</si>
  <si>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</si>
  <si>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</si>
  <si>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</si>
  <si>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</si>
  <si>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</si>
  <si>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</si>
  <si>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</si>
  <si>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</si>
  <si>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</si>
  <si>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</si>
  <si>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</si>
  <si>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</si>
  <si>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</si>
  <si>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</si>
  <si>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</si>
  <si>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</si>
  <si>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</si>
  <si>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</si>
  <si>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</si>
  <si>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</si>
  <si>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</si>
  <si>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</si>
  <si>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</si>
  <si>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</si>
  <si>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</si>
  <si>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</si>
  <si>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</si>
  <si>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</si>
  <si>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</si>
  <si>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</si>
  <si>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</si>
  <si>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</si>
  <si>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</si>
  <si>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</si>
  <si>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</si>
  <si>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</si>
  <si>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</si>
  <si>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</si>
  <si>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</si>
  <si>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</si>
  <si>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</si>
  <si>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</si>
  <si>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</si>
  <si>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</si>
  <si>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</si>
  <si>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</si>
  <si>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</si>
  <si>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</si>
  <si>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</si>
  <si>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</si>
  <si>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</si>
  <si>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</si>
  <si>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</si>
  <si>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</si>
  <si>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</si>
  <si>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</si>
  <si>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</si>
  <si>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</si>
  <si>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</si>
  <si>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</si>
  <si>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</si>
  <si>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</si>
  <si>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</si>
  <si>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</si>
  <si>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</si>
  <si>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</si>
  <si>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</si>
  <si>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</si>
  <si>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</si>
  <si>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</si>
  <si>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</si>
  <si>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</si>
  <si>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</si>
  <si>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</si>
  <si>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</si>
  <si>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</si>
  <si>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</si>
  <si>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</si>
  <si>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</si>
  <si>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</si>
  <si>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</si>
  <si>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</si>
  <si>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</si>
  <si>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</si>
  <si>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</si>
  <si>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</si>
  <si>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</si>
  <si>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</si>
  <si>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</si>
  <si>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</si>
  <si>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</si>
  <si>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</si>
  <si>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</si>
  <si>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</si>
  <si>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</si>
  <si>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</si>
  <si>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</si>
  <si>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</si>
  <si>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</si>
  <si>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</si>
  <si>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</si>
  <si>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</si>
  <si>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</si>
  <si>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</si>
  <si>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</si>
  <si>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</si>
  <si>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</si>
  <si>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</si>
  <si>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</si>
  <si>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</si>
  <si>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</si>
  <si>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</si>
  <si>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</si>
  <si>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</si>
  <si>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</si>
  <si>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</si>
  <si>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</si>
  <si>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</si>
  <si>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</si>
  <si>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</si>
  <si>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</si>
  <si>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</si>
  <si>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</si>
  <si>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</si>
  <si>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</si>
  <si>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</si>
  <si>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</si>
  <si>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</si>
  <si>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</si>
  <si>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</si>
  <si>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</si>
  <si>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</si>
  <si>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</si>
  <si>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</si>
  <si>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</si>
  <si>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</si>
  <si>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</si>
  <si>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</si>
  <si>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</si>
  <si>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</si>
  <si>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</si>
  <si>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</si>
  <si>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</si>
  <si>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</si>
  <si>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</si>
  <si>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</si>
  <si>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</si>
  <si>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</si>
  <si>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</si>
  <si>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</si>
  <si>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</si>
  <si>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</si>
  <si>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</si>
  <si>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</si>
  <si>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</si>
  <si>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</si>
  <si>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</si>
  <si>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</si>
  <si>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</si>
  <si>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</si>
  <si>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</si>
  <si>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</si>
  <si>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</si>
  <si>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</si>
  <si>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</si>
  <si>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</si>
  <si>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</si>
  <si>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</si>
  <si>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</si>
  <si>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</si>
  <si>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</si>
  <si>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</si>
  <si>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</si>
  <si>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</si>
  <si>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</si>
  <si>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</si>
  <si>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</si>
  <si>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</si>
  <si>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</si>
  <si>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</si>
  <si>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</si>
  <si>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</si>
  <si>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</si>
  <si>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</si>
  <si>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</si>
  <si>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</si>
  <si>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</si>
  <si>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</si>
  <si>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</si>
  <si>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</si>
  <si>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</si>
  <si>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</si>
  <si>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</si>
  <si>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</si>
  <si>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</si>
  <si>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</si>
  <si>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</si>
  <si>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</si>
  <si>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</si>
  <si>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</si>
  <si>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</si>
  <si>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</si>
  <si>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</si>
  <si>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 xml:space="preserve">1. Desarrollar actividades de salud ocupacional </t>
  </si>
  <si>
    <t xml:space="preserve">2. Dotar a las áreas de acuerdo a necesidades, </t>
  </si>
  <si>
    <t>Identificación de necesidades de información
Pago de honorarios</t>
  </si>
  <si>
    <t>Ingeniería de Requerimientos del Sistema
Pago de honorarios</t>
  </si>
  <si>
    <t>Diseño preliminar del sistema de información
Pago de honorarios</t>
  </si>
  <si>
    <t>Muebles y enseres</t>
  </si>
  <si>
    <t>Gastos medicos y drogas</t>
  </si>
  <si>
    <t>Higiene y seguridad industrial</t>
  </si>
  <si>
    <t>Honorarios talleres</t>
  </si>
  <si>
    <t>Revisión y actualización  permamente de la documentación que hace parte del proceso (procedimientos, formatos, Instructivos, entre otros) cumpliendo con la normatividad vigente</t>
  </si>
  <si>
    <t>Sistematización  y virtualización de las solicitudes de servicios por la  intranet seccional  para mayor comodidad de los usuarios, teniendo en cuenta el formato establecido en el SGC.</t>
  </si>
  <si>
    <t>Elaborar e Implementar programas de incentivos para los trabajadores.</t>
  </si>
  <si>
    <t>Celebración de cumpleaños mensuales</t>
  </si>
  <si>
    <t>Obsequios para celebración de fechas especiales</t>
  </si>
  <si>
    <t>Cena de retiro</t>
  </si>
  <si>
    <t>Celebración quinquenios y placas conmemorativas</t>
  </si>
  <si>
    <t>Parametrizar por el sistema KACTUS las solicitudes  la expedición de certificado de ingresos y retenciones y certificados para personal de planta,  para que los usuarios puedan descargar lo pertinente, brindando mayor agilidad en el proceso y comodidad</t>
  </si>
  <si>
    <t>Elaborar y expedir certificados dentro de los plazos establecidos</t>
  </si>
  <si>
    <t xml:space="preserve">Atender oportunamente las solicitudes de cesantías tanto las que se encuentran en la Universidad  como las que se encuentran en fondos privados. y solicitudes en general (permisos, becas, etc) </t>
  </si>
  <si>
    <t>Implementar conjuntamente con la Ing. soporte administrativo de Sistemas tres mòdulos de kactus:  1. Reclutamiento -  2. Selección de personal -  3. Educación y capacitación de personal donde se requiere de una persona de Gestión Humana que alimente permanente el sistema</t>
  </si>
  <si>
    <t>Rediseñar formato de informe de Selección</t>
  </si>
  <si>
    <t>Diseñar formato e Implementar las visitas domiciliarias y verificación de referencias como filtro de ingreso del personal a la corporación.</t>
  </si>
  <si>
    <t>Revisar y actualizar  las Descripciones de cargo del personal administrativo, de acuerdo al analisis de cargas y entrevistas personalizadas</t>
  </si>
  <si>
    <t>Revisar, ajustar y definir las competencias requeridas por cada cargo</t>
  </si>
  <si>
    <t>Revisar y actualizar  los perfiles de cargo, de acuerdo a la Descripción de cargo de cada trabajador y entrevista con el lider del proceso.</t>
  </si>
  <si>
    <t>Tener en cuenta al personal que no cumple con el perfil del cargo para nivelarlo con capacitarlo o reubicarlo según sea el caso</t>
  </si>
  <si>
    <t>Construir las pruebas técnicas por cada cargo para evaluar los conocimientos al momento de ingreso</t>
  </si>
  <si>
    <t>Ajustar la planta de personal de acuerdo a directrices de la sede bogota</t>
  </si>
  <si>
    <t>Desarrollar e implementar programa de inducción y reinducción organizacional</t>
  </si>
  <si>
    <t>Reinduccion a los funcionarios</t>
  </si>
  <si>
    <t>Documentar y estandarizar formatos de inducción con áreas por cargo</t>
  </si>
  <si>
    <t>Documentar de acuerdo al las descripciones del cargo, el entrenamiento por cada cargo.</t>
  </si>
  <si>
    <t>Desarrollar  y mantener el programa para preparación al retiro laboral</t>
  </si>
  <si>
    <t>Realizar seguimiento a cada entrenamiento, ajustandolos en cuanto a tiempos.</t>
  </si>
  <si>
    <t>Realizar diagnóstico de clima organizacional con el personal administrativo y docente, retomando estudios previos.</t>
  </si>
  <si>
    <t>Crear programas para mejorar el clima organizacional en la Seccional de acuerdo a resultados</t>
  </si>
  <si>
    <t>Realizar convocatorias de vacantes donde participe el personal administrativo con el fin de promover al personal mejor calificado</t>
  </si>
  <si>
    <t>Aplicar anualmente la evaluación del Desarrollo</t>
  </si>
  <si>
    <t>Apoyar a los lideres de área en retroalimentación de la evaluación de desempeño</t>
  </si>
  <si>
    <t>Diseñar plan de seguimiento al desempeño trimestral</t>
  </si>
  <si>
    <t>Elaborar e implementar el plan de capacitación administrativo que incluya a los Jefes de Dependencia  y evaluarlo, de tal manera que permita mejorar las competencias de los trabajadores de la institución.</t>
  </si>
  <si>
    <t>Publicacion en periodico</t>
  </si>
  <si>
    <t>Capacitacion trabajo en equipo</t>
  </si>
  <si>
    <t>Manejo de prioridades</t>
  </si>
  <si>
    <t>Manejo efeciente del tiempo</t>
  </si>
  <si>
    <t>Coaching</t>
  </si>
  <si>
    <t>Manejo de estrés</t>
  </si>
  <si>
    <t>Servicio al cliente</t>
  </si>
  <si>
    <t>Cambio de equipo de computo Secretaria Jefatura de Personal</t>
  </si>
  <si>
    <t>Proyecto de centralizacion e integracion sistemas de informacion
Contrato 13 de 2017 Servicio de actualizacion, centralizacion, depuracion y migracion de las bases de datos Seven-ERP y Kactus HR, con un tiempo de implantacion de siete (7) meses
02-may-17 a 01-may-18 DIgital Ware SA</t>
  </si>
  <si>
    <t>Gastos de viaje para la oficina de Personal</t>
  </si>
  <si>
    <t>Pasajes aereos</t>
  </si>
  <si>
    <t>Viaticos</t>
  </si>
  <si>
    <t>Casino y restaurante</t>
  </si>
  <si>
    <t>Arrendamiento impresoras</t>
  </si>
  <si>
    <t>Utiles y fotocopias</t>
  </si>
  <si>
    <t>Taxis</t>
  </si>
  <si>
    <t>Servicio de correo</t>
  </si>
  <si>
    <t>Auxilio de Maternidad</t>
  </si>
  <si>
    <t>Auxilio de Anteojos</t>
  </si>
  <si>
    <t>Auxilio de defuncion</t>
  </si>
  <si>
    <t>Seguros de Vida</t>
  </si>
  <si>
    <t>Otros Seguros</t>
  </si>
  <si>
    <t>Capacitacion al Personal</t>
  </si>
  <si>
    <t>Poliza Exequial</t>
  </si>
  <si>
    <t>Apoyo sostenimiento sena Academico</t>
  </si>
  <si>
    <t>Apoyo sostenimiento sena Administrativo</t>
  </si>
  <si>
    <t>Aportes Sindicales</t>
  </si>
  <si>
    <t xml:space="preserve">(seguros) Otros Seguros   </t>
  </si>
  <si>
    <t>Ejecución del Plan de Gestión ambiental.</t>
  </si>
  <si>
    <t>Actualización de la matriz de requisitos legales de carácter ambiental</t>
  </si>
  <si>
    <t>Elaborar un plan de gestión ambiental integral de PCB             (Transformadores)</t>
  </si>
  <si>
    <t>Gestionar marcado de transformadores de acuerdo a plan de gestión ambiental y elaborar registro en portal IDEAM</t>
  </si>
  <si>
    <t>Revisar y actualizar un plan de Gestión Integral de Residuos para las sedes diferentes a Salud</t>
  </si>
  <si>
    <t>Realizar el reciclaje permanentemente en las sedes y cuantificación periodica de los residuos generados</t>
  </si>
  <si>
    <t>Desarrollar estrategias  sensibilización en gestión ambiental al personal de mantenimiento, administrativos, docentes y estudiantes en separación adecuada de residuos</t>
  </si>
  <si>
    <t>Generación y seguimiento de indicadores ambientales</t>
  </si>
  <si>
    <t>Desarrollo de la semana ambiental.</t>
  </si>
  <si>
    <t>Realización de campañas ambientales basadas en los objetivos de desarrollo sostenible</t>
  </si>
  <si>
    <t>Caracterizar el vertimiento en las sedes que lo requieran por generar sustancias de interes sanitario</t>
  </si>
  <si>
    <t>Realizar seguimiento a la gestión de los vertimientos (mantenimientos de pozos septicos y trampas de grasa).</t>
  </si>
  <si>
    <t>Documentar e implementar en un 50% con la metodología del SGC, la norma ISO 14001 el sistema de gestión ambiental. (Procedimientos, indicadores, mapa de riesgo y gestión del cambio, identificación de aspectos e impactos ambientales por areas)</t>
  </si>
  <si>
    <t>Capacitar a todas las areas para la implementación adecuada en los procesos del SGA norma ISO 14001, basado en la metodología del SGC.</t>
  </si>
  <si>
    <t>Desarrollar un programa de uso eficiente y ahorro de energía</t>
  </si>
  <si>
    <t>Continuar con el programa de reemplazo de tubos fluorescentes por iluminación sostenible.</t>
  </si>
  <si>
    <t>Desarrollar un programa de uso eficiente y ahorro del agua</t>
  </si>
  <si>
    <t>Realizar seguimiento a la gestión de uso de agua para consumo humano (mantenimiento a los tanques de agua potable y seguimiento a parámetros de control)</t>
  </si>
  <si>
    <t>Implementar acciones que permitan la apertura del sendero ecológico al publico (permiso ante la Carder para manejo y aprovechamiento del guadual, identificación de fauna y flora asociada)</t>
  </si>
  <si>
    <t>Definir una estructura funcional para el desarrollo de la gestión ambiental</t>
  </si>
  <si>
    <t>Formulación de un plan de manejo ambiental</t>
  </si>
  <si>
    <t>Socialización del plan de manejo ambiental</t>
  </si>
  <si>
    <t>Implementación del plan de manejo</t>
  </si>
  <si>
    <t>Diseñar e implementar el Sistema de Gestión Ambiental</t>
  </si>
  <si>
    <t>Pruebas psicotécnicas para el personal administrativo</t>
  </si>
  <si>
    <t>Pruebas psicotécnicas para el personal docente</t>
  </si>
  <si>
    <t>Contratación asesoria externa para implementacion y ejecucion de planes de accion de bateria de riesgo social y encuesta de clima organizacional</t>
  </si>
  <si>
    <t>G</t>
  </si>
  <si>
    <t>H</t>
  </si>
  <si>
    <t>I</t>
  </si>
  <si>
    <t>K</t>
  </si>
  <si>
    <t>L</t>
  </si>
  <si>
    <t>P</t>
  </si>
  <si>
    <t>Q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</si>
  <si>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</si>
  <si>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</si>
  <si>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</si>
  <si>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</si>
  <si>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</si>
  <si>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</si>
  <si>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</si>
  <si>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</si>
  <si>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</si>
  <si>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</si>
  <si>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</si>
  <si>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Licencias
Microsoft</t>
  </si>
  <si>
    <t>Seguros  Red Vital</t>
  </si>
  <si>
    <r>
      <t xml:space="preserve">NOMBRE:  </t>
    </r>
    <r>
      <rPr>
        <sz val="14"/>
        <color rgb="FF000000"/>
        <rFont val="Arial"/>
        <family val="2"/>
      </rPr>
      <t>JULIETH PAOLA MORALES VARGAS</t>
    </r>
  </si>
  <si>
    <r>
      <t xml:space="preserve">CARGO:  </t>
    </r>
    <r>
      <rPr>
        <sz val="14"/>
        <color rgb="FF000000"/>
        <rFont val="Arial"/>
        <family val="2"/>
      </rPr>
      <t>Directora de Gestion Humana</t>
    </r>
  </si>
  <si>
    <r>
      <t xml:space="preserve">FECHA:  </t>
    </r>
    <r>
      <rPr>
        <sz val="14"/>
        <color rgb="FF000000"/>
        <rFont val="Arial"/>
        <family val="2"/>
      </rPr>
      <t>08-08-2019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</si>
</sst>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7"/>
      <color theme="0"/>
      <name val="Arial"/>
      <family val="2"/>
    </font>
    <font>
      <b/>
      <sz val="11"/>
      <color theme="0"/>
      <name val="Arial Black"/>
      <family val="2"/>
    </font>
    <font>
      <sz val="12"/>
      <color theme="1"/>
      <name val="Arial Unicode MS"/>
      <family val="2"/>
    </font>
    <font>
      <sz val="14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607">
    <xf numFmtId="0" fontId="0" fillId="0" borderId="0" xfId="0"/>
    <xf numFmtId="0" fontId="27" fillId="0" borderId="94" xfId="0" applyFont="1" applyBorder="1" applyAlignment="1">
      <alignment vertical="center"/>
    </xf>
    <xf numFmtId="0" fontId="28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9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100" xfId="0" applyFont="1" applyBorder="1" applyAlignment="1">
      <alignment vertical="center"/>
    </xf>
    <xf numFmtId="0" fontId="27" fillId="0" borderId="101" xfId="0" applyFont="1" applyBorder="1" applyAlignment="1">
      <alignment vertical="center"/>
    </xf>
    <xf numFmtId="0" fontId="31" fillId="0" borderId="99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4" xfId="0" applyFont="1" applyFill="1" applyBorder="1" applyAlignment="1">
      <alignment vertical="center"/>
    </xf>
    <xf numFmtId="0" fontId="27" fillId="14" borderId="96" xfId="0" applyFont="1" applyFill="1" applyBorder="1" applyAlignment="1">
      <alignment vertical="center"/>
    </xf>
    <xf numFmtId="0" fontId="29" fillId="14" borderId="96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6" xfId="0" applyNumberFormat="1" applyFont="1" applyFill="1" applyBorder="1" applyAlignment="1">
      <alignment vertical="center"/>
    </xf>
    <xf numFmtId="4" fontId="27" fillId="14" borderId="94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27" fillId="14" borderId="99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3" xfId="0" applyFont="1" applyFill="1" applyBorder="1" applyAlignment="1">
      <alignment vertical="center"/>
    </xf>
    <xf numFmtId="0" fontId="34" fillId="14" borderId="104" xfId="0" applyFont="1" applyFill="1" applyBorder="1" applyAlignment="1">
      <alignment vertical="center"/>
    </xf>
    <xf numFmtId="0" fontId="34" fillId="14" borderId="105" xfId="0" applyFont="1" applyFill="1" applyBorder="1" applyAlignment="1">
      <alignment vertical="center"/>
    </xf>
    <xf numFmtId="0" fontId="30" fillId="14" borderId="103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42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42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168" fontId="2" fillId="13" borderId="44" xfId="61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vertical="center"/>
    </xf>
    <xf numFmtId="168" fontId="2" fillId="13" borderId="44" xfId="80" applyNumberFormat="1" applyFont="1" applyFill="1" applyBorder="1" applyAlignment="1" applyProtection="1">
      <alignment vertical="center"/>
    </xf>
    <xf numFmtId="168" fontId="2" fillId="13" borderId="51" xfId="80" applyNumberFormat="1" applyFont="1" applyFill="1" applyBorder="1" applyAlignment="1" applyProtection="1">
      <alignment vertical="center"/>
    </xf>
    <xf numFmtId="0" fontId="30" fillId="14" borderId="58" xfId="0" applyFont="1" applyFill="1" applyBorder="1" applyAlignment="1">
      <alignment horizontal="left" vertical="center"/>
    </xf>
    <xf numFmtId="0" fontId="30" fillId="14" borderId="59" xfId="0" applyFont="1" applyFill="1" applyBorder="1" applyAlignment="1">
      <alignment vertical="center"/>
    </xf>
    <xf numFmtId="168" fontId="2" fillId="13" borderId="46" xfId="61" applyNumberFormat="1" applyFont="1" applyFill="1" applyBorder="1" applyAlignment="1" applyProtection="1">
      <alignment vertical="center"/>
      <protection locked="0"/>
    </xf>
    <xf numFmtId="168" fontId="2" fillId="13" borderId="46" xfId="61" applyNumberFormat="1" applyFont="1" applyFill="1" applyBorder="1" applyAlignment="1" applyProtection="1">
      <alignment vertical="center"/>
    </xf>
    <xf numFmtId="0" fontId="2" fillId="13" borderId="46" xfId="80" applyFont="1" applyFill="1" applyBorder="1" applyAlignment="1" applyProtection="1">
      <alignment vertical="center"/>
    </xf>
    <xf numFmtId="168" fontId="2" fillId="13" borderId="46" xfId="80" applyNumberFormat="1" applyFont="1" applyFill="1" applyBorder="1" applyAlignment="1" applyProtection="1">
      <alignment vertical="center"/>
    </xf>
    <xf numFmtId="168" fontId="2" fillId="13" borderId="52" xfId="80" applyNumberFormat="1" applyFont="1" applyFill="1" applyBorder="1" applyAlignment="1" applyProtection="1">
      <alignment vertical="center"/>
    </xf>
    <xf numFmtId="0" fontId="18" fillId="16" borderId="60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168" fontId="2" fillId="13" borderId="39" xfId="61" applyNumberFormat="1" applyFont="1" applyFill="1" applyBorder="1" applyAlignment="1" applyProtection="1">
      <alignment vertical="center"/>
    </xf>
    <xf numFmtId="0" fontId="2" fillId="13" borderId="39" xfId="80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168" fontId="2" fillId="13" borderId="61" xfId="80" applyNumberFormat="1" applyFont="1" applyFill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59" xfId="0" applyFont="1" applyFill="1" applyBorder="1" applyAlignment="1">
      <alignment vertical="center"/>
    </xf>
    <xf numFmtId="0" fontId="35" fillId="17" borderId="60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2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3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61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61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4" xfId="0" applyFont="1" applyBorder="1" applyAlignment="1">
      <alignment vertical="center"/>
    </xf>
    <xf numFmtId="0" fontId="2" fillId="13" borderId="44" xfId="80" applyFont="1" applyFill="1" applyBorder="1" applyAlignment="1" applyProtection="1">
      <alignment horizontal="center" vertical="center"/>
    </xf>
    <xf numFmtId="0" fontId="30" fillId="0" borderId="44" xfId="0" applyFont="1" applyBorder="1" applyAlignment="1" applyProtection="1">
      <alignment vertical="center"/>
    </xf>
    <xf numFmtId="168" fontId="30" fillId="0" borderId="51" xfId="26" applyNumberFormat="1" applyFont="1" applyBorder="1" applyAlignment="1" applyProtection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horizontal="center" vertical="center" wrapText="1"/>
    </xf>
    <xf numFmtId="0" fontId="30" fillId="18" borderId="57" xfId="0" applyFont="1" applyFill="1" applyBorder="1" applyAlignment="1">
      <alignment horizontal="left" vertical="center"/>
    </xf>
    <xf numFmtId="0" fontId="30" fillId="18" borderId="64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5" xfId="0" applyFont="1" applyBorder="1" applyAlignment="1">
      <alignment horizontal="left" vertical="center"/>
    </xf>
    <xf numFmtId="0" fontId="30" fillId="14" borderId="66" xfId="0" applyFont="1" applyFill="1" applyBorder="1" applyAlignment="1">
      <alignment horizontal="left" vertical="center"/>
    </xf>
    <xf numFmtId="0" fontId="30" fillId="0" borderId="67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8" xfId="0" applyFont="1" applyFill="1" applyBorder="1" applyAlignment="1">
      <alignment horizontal="left" vertical="center"/>
    </xf>
    <xf numFmtId="0" fontId="30" fillId="18" borderId="69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4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4" xfId="0" applyFont="1" applyFill="1" applyBorder="1" applyAlignment="1">
      <alignment vertical="center" wrapText="1"/>
    </xf>
    <xf numFmtId="0" fontId="30" fillId="0" borderId="70" xfId="0" applyFont="1" applyBorder="1" applyAlignment="1">
      <alignment vertical="center"/>
    </xf>
    <xf numFmtId="0" fontId="30" fillId="14" borderId="68" xfId="0" applyFont="1" applyFill="1" applyBorder="1" applyAlignment="1">
      <alignment vertical="center"/>
    </xf>
    <xf numFmtId="0" fontId="30" fillId="0" borderId="69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71" xfId="0" applyNumberFormat="1" applyFont="1" applyFill="1" applyBorder="1" applyAlignment="1">
      <alignment vertical="center" wrapText="1"/>
    </xf>
    <xf numFmtId="42" fontId="33" fillId="15" borderId="71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6" xfId="0" applyFont="1" applyBorder="1" applyAlignment="1">
      <alignment vertical="center"/>
    </xf>
    <xf numFmtId="0" fontId="27" fillId="0" borderId="107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71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71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5" xfId="80" applyFont="1" applyFill="1" applyBorder="1" applyAlignment="1" applyProtection="1">
      <alignment horizontal="left" vertical="center" wrapText="1" indent="1"/>
    </xf>
    <xf numFmtId="0" fontId="2" fillId="13" borderId="66" xfId="80" applyFont="1" applyFill="1" applyBorder="1" applyAlignment="1" applyProtection="1">
      <alignment vertical="center" wrapText="1"/>
    </xf>
    <xf numFmtId="168" fontId="2" fillId="14" borderId="6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2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2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70" xfId="80" applyFont="1" applyFill="1" applyBorder="1" applyAlignment="1" applyProtection="1">
      <alignment horizontal="left" indent="1"/>
    </xf>
    <xf numFmtId="167" fontId="2" fillId="13" borderId="68" xfId="59" applyNumberFormat="1" applyFont="1" applyFill="1" applyBorder="1" applyAlignment="1" applyProtection="1">
      <alignment horizontal="left" indent="1"/>
    </xf>
    <xf numFmtId="0" fontId="2" fillId="14" borderId="68" xfId="0" applyFont="1" applyFill="1" applyBorder="1"/>
    <xf numFmtId="0" fontId="2" fillId="14" borderId="73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71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2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71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71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8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6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6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81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101" xfId="0" applyNumberFormat="1" applyFont="1" applyBorder="1" applyAlignment="1">
      <alignment vertical="center" wrapText="1"/>
    </xf>
    <xf numFmtId="1" fontId="27" fillId="0" borderId="101" xfId="0" applyNumberFormat="1" applyFont="1" applyBorder="1" applyAlignment="1">
      <alignment horizontal="center" vertical="center"/>
    </xf>
    <xf numFmtId="49" fontId="27" fillId="0" borderId="101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4" xfId="0" applyNumberFormat="1" applyBorder="1" applyAlignment="1">
      <alignment vertical="top" wrapText="1"/>
    </xf>
    <xf numFmtId="0" fontId="0" fillId="0" borderId="115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5" xfId="0" applyNumberFormat="1" applyBorder="1" applyAlignment="1">
      <alignment horizontal="center" vertical="top" wrapText="1"/>
    </xf>
    <xf numFmtId="0" fontId="0" fillId="0" borderId="116" xfId="0" applyNumberFormat="1" applyBorder="1" applyAlignment="1">
      <alignment horizontal="center" vertical="top" wrapText="1"/>
    </xf>
    <xf numFmtId="42" fontId="2" fillId="14" borderId="42" xfId="0" applyNumberFormat="1" applyFont="1" applyFill="1" applyBorder="1"/>
    <xf numFmtId="42" fontId="2" fillId="14" borderId="72" xfId="0" applyNumberFormat="1" applyFont="1" applyFill="1" applyBorder="1"/>
    <xf numFmtId="42" fontId="2" fillId="14" borderId="73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72" xfId="107" applyFont="1" applyFill="1" applyBorder="1" applyAlignment="1" applyProtection="1">
      <alignment vertical="center" wrapText="1"/>
      <protection hidden="1"/>
    </xf>
    <xf numFmtId="42" fontId="2" fillId="14" borderId="72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71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2" xfId="85" applyFont="1" applyFill="1" applyBorder="1" applyAlignment="1">
      <alignment horizontal="center" vertical="center"/>
    </xf>
    <xf numFmtId="0" fontId="46" fillId="14" borderId="62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71" xfId="0" applyFont="1" applyFill="1" applyBorder="1" applyAlignment="1">
      <alignment vertical="center"/>
    </xf>
    <xf numFmtId="0" fontId="30" fillId="0" borderId="101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27" fillId="0" borderId="102" xfId="72" applyFont="1" applyBorder="1" applyAlignment="1">
      <alignment vertical="center"/>
    </xf>
    <xf numFmtId="42" fontId="27" fillId="14" borderId="32" xfId="72" applyFont="1" applyFill="1" applyBorder="1" applyAlignment="1">
      <alignment vertical="center"/>
    </xf>
    <xf numFmtId="42" fontId="27" fillId="14" borderId="34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71" xfId="0" applyFont="1" applyFill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101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1" fontId="30" fillId="14" borderId="20" xfId="0" applyNumberFormat="1" applyFont="1" applyFill="1" applyBorder="1" applyAlignment="1">
      <alignment horizontal="justify" vertical="center" wrapText="1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0" fontId="32" fillId="21" borderId="71" xfId="0" applyFont="1" applyFill="1" applyBorder="1" applyAlignment="1">
      <alignment vertical="center" wrapText="1"/>
    </xf>
    <xf numFmtId="0" fontId="27" fillId="0" borderId="101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justify" vertical="center" wrapText="1"/>
    </xf>
    <xf numFmtId="4" fontId="30" fillId="0" borderId="35" xfId="0" applyNumberFormat="1" applyFont="1" applyBorder="1" applyAlignment="1">
      <alignment vertical="center" wrapText="1"/>
    </xf>
    <xf numFmtId="4" fontId="27" fillId="0" borderId="120" xfId="0" applyNumberFormat="1" applyFont="1" applyBorder="1" applyAlignment="1">
      <alignment vertical="center"/>
    </xf>
    <xf numFmtId="4" fontId="27" fillId="0" borderId="121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27" fillId="0" borderId="89" xfId="0" applyNumberFormat="1" applyFont="1" applyBorder="1" applyAlignment="1">
      <alignment vertical="center"/>
    </xf>
    <xf numFmtId="4" fontId="30" fillId="0" borderId="118" xfId="0" applyNumberFormat="1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60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0" fontId="52" fillId="0" borderId="0" xfId="108"/>
    <xf numFmtId="1" fontId="30" fillId="14" borderId="75" xfId="0" applyNumberFormat="1" applyFont="1" applyFill="1" applyBorder="1" applyAlignment="1">
      <alignment vertical="center" wrapText="1"/>
    </xf>
    <xf numFmtId="1" fontId="30" fillId="14" borderId="20" xfId="0" applyNumberFormat="1" applyFont="1" applyFill="1" applyBorder="1" applyAlignment="1">
      <alignment vertical="center" wrapText="1"/>
    </xf>
    <xf numFmtId="1" fontId="30" fillId="0" borderId="118" xfId="0" applyNumberFormat="1" applyFont="1" applyBorder="1" applyAlignment="1">
      <alignment horizontal="center" vertical="center"/>
    </xf>
    <xf numFmtId="0" fontId="30" fillId="0" borderId="118" xfId="106" applyNumberFormat="1" applyFont="1" applyBorder="1" applyAlignment="1">
      <alignment horizontal="center" vertical="center"/>
    </xf>
    <xf numFmtId="4" fontId="27" fillId="0" borderId="124" xfId="0" applyNumberFormat="1" applyFont="1" applyBorder="1" applyAlignment="1">
      <alignment vertical="center"/>
    </xf>
    <xf numFmtId="4" fontId="27" fillId="0" borderId="125" xfId="0" applyNumberFormat="1" applyFont="1" applyBorder="1" applyAlignment="1">
      <alignment vertical="center"/>
    </xf>
    <xf numFmtId="4" fontId="27" fillId="0" borderId="126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1" fontId="30" fillId="0" borderId="120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0" fontId="30" fillId="0" borderId="120" xfId="106" applyNumberFormat="1" applyFont="1" applyBorder="1" applyAlignment="1">
      <alignment horizontal="center" vertical="center"/>
    </xf>
    <xf numFmtId="4" fontId="30" fillId="0" borderId="120" xfId="0" applyNumberFormat="1" applyFont="1" applyBorder="1" applyAlignment="1">
      <alignment horizontal="center" vertical="center"/>
    </xf>
    <xf numFmtId="42" fontId="44" fillId="21" borderId="71" xfId="72" applyFont="1" applyFill="1" applyBorder="1" applyAlignment="1">
      <alignment vertical="center"/>
    </xf>
    <xf numFmtId="42" fontId="27" fillId="0" borderId="7" xfId="72" applyFont="1" applyBorder="1" applyAlignment="1">
      <alignment vertical="center"/>
    </xf>
    <xf numFmtId="42" fontId="53" fillId="14" borderId="0" xfId="72" applyFont="1" applyFill="1" applyBorder="1" applyAlignment="1" applyProtection="1">
      <alignment vertical="center"/>
      <protection locked="0"/>
    </xf>
    <xf numFmtId="42" fontId="54" fillId="14" borderId="0" xfId="72" applyFont="1" applyFill="1" applyBorder="1" applyAlignment="1" applyProtection="1">
      <alignment vertical="center"/>
      <protection locked="0"/>
    </xf>
    <xf numFmtId="1" fontId="30" fillId="25" borderId="8" xfId="0" applyNumberFormat="1" applyFont="1" applyFill="1" applyBorder="1" applyAlignment="1">
      <alignment horizontal="center" vertical="center"/>
    </xf>
    <xf numFmtId="4" fontId="30" fillId="25" borderId="13" xfId="0" applyNumberFormat="1" applyFont="1" applyFill="1" applyBorder="1" applyAlignment="1">
      <alignment vertical="center" wrapText="1"/>
    </xf>
    <xf numFmtId="0" fontId="30" fillId="25" borderId="8" xfId="106" applyNumberFormat="1" applyFont="1" applyFill="1" applyBorder="1" applyAlignment="1">
      <alignment horizontal="center" vertical="center"/>
    </xf>
    <xf numFmtId="4" fontId="30" fillId="25" borderId="8" xfId="0" applyNumberFormat="1" applyFont="1" applyFill="1" applyBorder="1" applyAlignment="1">
      <alignment horizontal="center" vertical="center"/>
    </xf>
    <xf numFmtId="1" fontId="30" fillId="25" borderId="29" xfId="0" applyNumberFormat="1" applyFont="1" applyFill="1" applyBorder="1" applyAlignment="1">
      <alignment horizontal="center" vertical="center"/>
    </xf>
    <xf numFmtId="4" fontId="30" fillId="25" borderId="4" xfId="0" applyNumberFormat="1" applyFont="1" applyFill="1" applyBorder="1" applyAlignment="1">
      <alignment vertical="center" wrapText="1"/>
    </xf>
    <xf numFmtId="0" fontId="30" fillId="25" borderId="29" xfId="106" applyNumberFormat="1" applyFont="1" applyFill="1" applyBorder="1" applyAlignment="1">
      <alignment horizontal="center" vertical="center"/>
    </xf>
    <xf numFmtId="4" fontId="30" fillId="25" borderId="29" xfId="0" applyNumberFormat="1" applyFont="1" applyFill="1" applyBorder="1" applyAlignment="1">
      <alignment horizontal="center" vertical="center"/>
    </xf>
    <xf numFmtId="42" fontId="30" fillId="0" borderId="14" xfId="72" applyFont="1" applyBorder="1" applyAlignment="1">
      <alignment vertical="center"/>
    </xf>
    <xf numFmtId="42" fontId="30" fillId="0" borderId="7" xfId="72" applyFont="1" applyBorder="1" applyAlignment="1">
      <alignment vertical="center"/>
    </xf>
    <xf numFmtId="168" fontId="30" fillId="0" borderId="7" xfId="26" applyNumberFormat="1" applyFont="1" applyBorder="1" applyAlignment="1">
      <alignment vertical="center"/>
    </xf>
    <xf numFmtId="42" fontId="30" fillId="0" borderId="17" xfId="72" applyFont="1" applyBorder="1" applyAlignment="1">
      <alignment vertical="center"/>
    </xf>
    <xf numFmtId="42" fontId="30" fillId="0" borderId="26" xfId="72" applyFont="1" applyBorder="1" applyAlignment="1">
      <alignment vertical="center"/>
    </xf>
    <xf numFmtId="168" fontId="30" fillId="25" borderId="75" xfId="26" applyNumberFormat="1" applyFont="1" applyFill="1" applyBorder="1" applyAlignment="1">
      <alignment vertical="center"/>
    </xf>
    <xf numFmtId="168" fontId="30" fillId="25" borderId="20" xfId="26" applyNumberFormat="1" applyFont="1" applyFill="1" applyBorder="1" applyAlignment="1">
      <alignment vertical="center"/>
    </xf>
    <xf numFmtId="168" fontId="30" fillId="0" borderId="14" xfId="26" applyNumberFormat="1" applyFont="1" applyBorder="1" applyAlignment="1">
      <alignment vertical="center"/>
    </xf>
    <xf numFmtId="167" fontId="55" fillId="15" borderId="1" xfId="0" applyNumberFormat="1" applyFont="1" applyFill="1" applyBorder="1" applyAlignment="1">
      <alignment horizontal="center" vertical="center" wrapText="1"/>
    </xf>
    <xf numFmtId="0" fontId="30" fillId="0" borderId="14" xfId="0" applyFont="1" applyBorder="1" applyAlignment="1">
      <alignment horizontal="justify" vertical="center" wrapText="1"/>
    </xf>
    <xf numFmtId="0" fontId="30" fillId="0" borderId="7" xfId="0" applyFont="1" applyBorder="1" applyAlignment="1">
      <alignment horizontal="justify" vertical="center" wrapText="1"/>
    </xf>
    <xf numFmtId="0" fontId="30" fillId="0" borderId="74" xfId="0" applyFont="1" applyBorder="1" applyAlignment="1">
      <alignment horizontal="justify" vertical="center"/>
    </xf>
    <xf numFmtId="1" fontId="30" fillId="14" borderId="78" xfId="0" applyNumberFormat="1" applyFont="1" applyFill="1" applyBorder="1" applyAlignment="1">
      <alignment horizontal="justify" vertical="center"/>
    </xf>
    <xf numFmtId="0" fontId="30" fillId="0" borderId="122" xfId="0" applyFont="1" applyBorder="1" applyAlignment="1">
      <alignment horizontal="justify" vertical="center" wrapText="1"/>
    </xf>
    <xf numFmtId="0" fontId="30" fillId="0" borderId="123" xfId="0" applyFont="1" applyBorder="1" applyAlignment="1">
      <alignment horizontal="justify" vertical="center"/>
    </xf>
    <xf numFmtId="0" fontId="30" fillId="0" borderId="7" xfId="0" applyFont="1" applyBorder="1" applyAlignment="1">
      <alignment horizontal="justify" vertical="center"/>
    </xf>
    <xf numFmtId="0" fontId="30" fillId="0" borderId="26" xfId="0" applyFont="1" applyBorder="1" applyAlignment="1">
      <alignment horizontal="justify" vertical="center"/>
    </xf>
    <xf numFmtId="0" fontId="30" fillId="25" borderId="14" xfId="0" applyFont="1" applyFill="1" applyBorder="1" applyAlignment="1">
      <alignment horizontal="justify" vertical="center" wrapText="1"/>
    </xf>
    <xf numFmtId="4" fontId="30" fillId="25" borderId="7" xfId="0" applyNumberFormat="1" applyFont="1" applyFill="1" applyBorder="1" applyAlignment="1">
      <alignment horizontal="justify" vertical="center" wrapText="1"/>
    </xf>
    <xf numFmtId="4" fontId="30" fillId="0" borderId="7" xfId="0" applyNumberFormat="1" applyFont="1" applyBorder="1" applyAlignment="1">
      <alignment horizontal="justify" vertical="center" wrapText="1"/>
    </xf>
    <xf numFmtId="0" fontId="30" fillId="0" borderId="30" xfId="0" applyFont="1" applyBorder="1" applyAlignment="1">
      <alignment horizontal="justify" vertical="center"/>
    </xf>
    <xf numFmtId="1" fontId="30" fillId="14" borderId="74" xfId="0" applyNumberFormat="1" applyFont="1" applyFill="1" applyBorder="1" applyAlignment="1">
      <alignment horizontal="justify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30" fillId="26" borderId="123" xfId="0" applyFont="1" applyFill="1" applyBorder="1" applyAlignment="1">
      <alignment horizontal="justify" vertical="center"/>
    </xf>
    <xf numFmtId="1" fontId="30" fillId="26" borderId="29" xfId="0" applyNumberFormat="1" applyFont="1" applyFill="1" applyBorder="1" applyAlignment="1">
      <alignment horizontal="center" vertical="center"/>
    </xf>
    <xf numFmtId="4" fontId="30" fillId="26" borderId="4" xfId="0" applyNumberFormat="1" applyFont="1" applyFill="1" applyBorder="1" applyAlignment="1">
      <alignment vertical="center" wrapText="1"/>
    </xf>
    <xf numFmtId="0" fontId="30" fillId="26" borderId="29" xfId="106" applyNumberFormat="1" applyFont="1" applyFill="1" applyBorder="1" applyAlignment="1">
      <alignment horizontal="center" vertical="center"/>
    </xf>
    <xf numFmtId="4" fontId="30" fillId="26" borderId="29" xfId="0" applyNumberFormat="1" applyFont="1" applyFill="1" applyBorder="1" applyAlignment="1">
      <alignment horizontal="center" vertical="center"/>
    </xf>
    <xf numFmtId="168" fontId="30" fillId="26" borderId="7" xfId="26" applyNumberFormat="1" applyFont="1" applyFill="1" applyBorder="1" applyAlignment="1">
      <alignment vertical="center"/>
    </xf>
    <xf numFmtId="42" fontId="58" fillId="17" borderId="2" xfId="72" applyFont="1" applyFill="1" applyBorder="1" applyAlignment="1">
      <alignment vertical="center" wrapText="1"/>
    </xf>
    <xf numFmtId="0" fontId="59" fillId="0" borderId="74" xfId="0" applyFont="1" applyBorder="1" applyAlignment="1">
      <alignment vertical="center" wrapText="1"/>
    </xf>
    <xf numFmtId="1" fontId="30" fillId="14" borderId="1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vertical="center" wrapText="1"/>
    </xf>
    <xf numFmtId="1" fontId="30" fillId="14" borderId="81" xfId="0" applyNumberFormat="1" applyFont="1" applyFill="1" applyBorder="1" applyAlignment="1">
      <alignment horizontal="justify" vertical="center" wrapText="1"/>
    </xf>
    <xf numFmtId="42" fontId="30" fillId="0" borderId="30" xfId="72" applyFont="1" applyBorder="1" applyAlignment="1">
      <alignment vertical="center"/>
    </xf>
    <xf numFmtId="4" fontId="27" fillId="0" borderId="29" xfId="0" applyNumberFormat="1" applyFont="1" applyBorder="1" applyAlignment="1">
      <alignment vertical="center"/>
    </xf>
    <xf numFmtId="4" fontId="27" fillId="0" borderId="128" xfId="0" applyNumberFormat="1" applyFont="1" applyBorder="1" applyAlignment="1">
      <alignment vertical="center"/>
    </xf>
    <xf numFmtId="4" fontId="27" fillId="0" borderId="129" xfId="0" applyNumberFormat="1" applyFont="1" applyBorder="1" applyAlignment="1">
      <alignment vertical="center"/>
    </xf>
    <xf numFmtId="0" fontId="30" fillId="0" borderId="78" xfId="0" applyFont="1" applyBorder="1" applyAlignment="1">
      <alignment horizontal="justify" vertical="center"/>
    </xf>
    <xf numFmtId="168" fontId="30" fillId="0" borderId="17" xfId="26" applyNumberFormat="1" applyFont="1" applyBorder="1" applyAlignment="1">
      <alignment vertical="center"/>
    </xf>
    <xf numFmtId="0" fontId="27" fillId="14" borderId="106" xfId="0" applyFont="1" applyFill="1" applyBorder="1" applyAlignment="1">
      <alignment horizontal="center" vertical="center"/>
    </xf>
    <xf numFmtId="0" fontId="27" fillId="14" borderId="109" xfId="0" applyFont="1" applyFill="1" applyBorder="1" applyAlignment="1">
      <alignment horizontal="center" vertical="center"/>
    </xf>
    <xf numFmtId="0" fontId="40" fillId="14" borderId="107" xfId="0" applyFont="1" applyFill="1" applyBorder="1" applyAlignment="1">
      <alignment horizontal="center" vertical="center"/>
    </xf>
    <xf numFmtId="0" fontId="40" fillId="14" borderId="99" xfId="0" applyFont="1" applyFill="1" applyBorder="1" applyAlignment="1">
      <alignment horizontal="center" vertical="center"/>
    </xf>
    <xf numFmtId="0" fontId="41" fillId="14" borderId="107" xfId="0" applyFont="1" applyFill="1" applyBorder="1" applyAlignment="1">
      <alignment horizontal="center" vertical="center"/>
    </xf>
    <xf numFmtId="0" fontId="41" fillId="14" borderId="99" xfId="0" applyFont="1" applyFill="1" applyBorder="1" applyAlignment="1">
      <alignment horizontal="center" vertical="center"/>
    </xf>
    <xf numFmtId="0" fontId="27" fillId="14" borderId="100" xfId="0" applyFont="1" applyFill="1" applyBorder="1" applyAlignment="1">
      <alignment horizontal="center" vertical="center"/>
    </xf>
    <xf numFmtId="0" fontId="27" fillId="14" borderId="110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167" fontId="35" fillId="15" borderId="71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71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71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71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71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71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4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3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3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27" fillId="0" borderId="106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71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40" fillId="0" borderId="107" xfId="0" applyFont="1" applyBorder="1" applyAlignment="1">
      <alignment horizontal="center" vertical="center"/>
    </xf>
    <xf numFmtId="0" fontId="40" fillId="0" borderId="99" xfId="0" applyFont="1" applyBorder="1" applyAlignment="1">
      <alignment horizontal="center" vertical="center"/>
    </xf>
    <xf numFmtId="0" fontId="42" fillId="0" borderId="107" xfId="0" applyFont="1" applyBorder="1" applyAlignment="1">
      <alignment horizontal="center" vertical="center"/>
    </xf>
    <xf numFmtId="0" fontId="42" fillId="0" borderId="99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71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9" xfId="80" applyFont="1" applyFill="1" applyBorder="1" applyAlignment="1" applyProtection="1">
      <alignment horizontal="center" vertical="center" wrapText="1"/>
    </xf>
    <xf numFmtId="0" fontId="18" fillId="13" borderId="90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71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14" fontId="14" fillId="14" borderId="0" xfId="89" applyNumberFormat="1" applyFont="1" applyFill="1" applyBorder="1" applyAlignment="1" applyProtection="1">
      <alignment horizontal="center" vertical="center"/>
      <protection locked="0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71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71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71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42" fontId="33" fillId="15" borderId="91" xfId="72" applyFont="1" applyFill="1" applyBorder="1" applyAlignment="1">
      <alignment horizontal="center" vertical="center" wrapText="1"/>
    </xf>
    <xf numFmtId="42" fontId="33" fillId="15" borderId="92" xfId="72" applyFont="1" applyFill="1" applyBorder="1" applyAlignment="1">
      <alignment horizontal="center" vertical="center" wrapText="1"/>
    </xf>
    <xf numFmtId="0" fontId="27" fillId="0" borderId="99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43" fillId="0" borderId="107" xfId="0" applyFont="1" applyBorder="1" applyAlignment="1">
      <alignment horizontal="center" vertical="center"/>
    </xf>
    <xf numFmtId="0" fontId="43" fillId="0" borderId="99" xfId="0" applyFont="1" applyBorder="1" applyAlignment="1">
      <alignment horizontal="center" vertical="center"/>
    </xf>
    <xf numFmtId="0" fontId="43" fillId="0" borderId="111" xfId="0" applyFont="1" applyBorder="1" applyAlignment="1">
      <alignment horizontal="center" vertical="center"/>
    </xf>
    <xf numFmtId="0" fontId="27" fillId="0" borderId="112" xfId="0" applyFont="1" applyBorder="1" applyAlignment="1">
      <alignment horizontal="center" vertical="center"/>
    </xf>
    <xf numFmtId="0" fontId="27" fillId="0" borderId="113" xfId="0" applyFont="1" applyBorder="1" applyAlignment="1">
      <alignment horizontal="center" vertical="center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71" xfId="0" applyFont="1" applyFill="1" applyBorder="1" applyAlignment="1">
      <alignment horizontal="right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3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71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4" fontId="30" fillId="0" borderId="127" xfId="0" applyNumberFormat="1" applyFont="1" applyBorder="1" applyAlignment="1">
      <alignment horizontal="center" vertical="center" wrapText="1"/>
    </xf>
    <xf numFmtId="4" fontId="30" fillId="0" borderId="57" xfId="0" applyNumberFormat="1" applyFont="1" applyBorder="1" applyAlignment="1">
      <alignment horizontal="center" vertical="center" wrapText="1"/>
    </xf>
    <xf numFmtId="4" fontId="30" fillId="0" borderId="64" xfId="0" applyNumberFormat="1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C16" sqref="C16"/>
    </sheetView>
  </sheetViews>
  <sheetFormatPr baseColWidth="10" defaultRowHeight="12.75"/>
  <cols>
    <col min="1" max="1" width="3.140625" style="213" customWidth="1"/>
    <col min="2" max="2" width="34.5703125" style="213" customWidth="1"/>
    <col min="3" max="3" width="15.140625" style="213" customWidth="1"/>
    <col min="4" max="4" width="23.42578125" style="213" customWidth="1"/>
    <col min="5" max="5" width="7" style="213" customWidth="1"/>
    <col min="6" max="6" width="31.5703125" style="213" customWidth="1"/>
    <col min="7" max="16384" width="11.42578125" style="213"/>
  </cols>
  <sheetData>
    <row r="1" spans="1:10" s="1" customFormat="1" ht="20.25" customHeight="1">
      <c r="A1" s="204"/>
      <c r="B1" s="471"/>
      <c r="C1" s="472"/>
      <c r="D1" s="472"/>
      <c r="E1" s="472"/>
      <c r="F1" s="472"/>
      <c r="G1" s="3"/>
    </row>
    <row r="2" spans="1:10" s="1" customFormat="1" ht="23.25" customHeight="1">
      <c r="A2" s="205"/>
      <c r="B2" s="473" t="s">
        <v>4</v>
      </c>
      <c r="C2" s="474"/>
      <c r="D2" s="474"/>
      <c r="E2" s="474"/>
      <c r="F2" s="474"/>
      <c r="G2" s="3"/>
    </row>
    <row r="3" spans="1:10" s="1" customFormat="1" ht="23.25" customHeight="1">
      <c r="A3" s="205"/>
      <c r="B3" s="475" t="s">
        <v>283</v>
      </c>
      <c r="C3" s="476"/>
      <c r="D3" s="476"/>
      <c r="E3" s="476"/>
      <c r="F3" s="476"/>
      <c r="G3" s="3"/>
    </row>
    <row r="4" spans="1:10" s="1" customFormat="1" ht="10.5" customHeight="1">
      <c r="A4" s="28"/>
      <c r="B4" s="477"/>
      <c r="C4" s="478"/>
      <c r="D4" s="478"/>
      <c r="E4" s="478"/>
      <c r="F4" s="478"/>
      <c r="G4" s="3"/>
    </row>
    <row r="5" spans="1:10" s="1" customFormat="1" ht="10.5" customHeight="1" thickBot="1">
      <c r="A5" s="205"/>
      <c r="B5" s="479"/>
      <c r="C5" s="472"/>
      <c r="D5" s="472"/>
      <c r="E5" s="472"/>
      <c r="F5" s="472"/>
      <c r="G5" s="3"/>
    </row>
    <row r="6" spans="1:10" s="65" customFormat="1" ht="25.5" customHeight="1" thickBot="1">
      <c r="B6" s="206" t="s">
        <v>12</v>
      </c>
      <c r="C6" s="480" t="s">
        <v>284</v>
      </c>
      <c r="D6" s="481"/>
      <c r="E6" s="207" t="s">
        <v>114</v>
      </c>
      <c r="F6" s="273" t="s">
        <v>285</v>
      </c>
    </row>
    <row r="7" spans="1:10" s="211" customFormat="1" ht="13.5" thickBot="1">
      <c r="A7" s="208"/>
      <c r="B7" s="209"/>
      <c r="C7" s="209"/>
      <c r="D7" s="209"/>
      <c r="E7" s="210"/>
      <c r="F7" s="210"/>
      <c r="G7" s="208"/>
    </row>
    <row r="8" spans="1:10" s="211" customFormat="1" ht="16.5" customHeight="1" thickBot="1">
      <c r="B8" s="482" t="s">
        <v>1</v>
      </c>
      <c r="C8" s="483"/>
      <c r="D8" s="483"/>
      <c r="E8" s="483"/>
      <c r="F8" s="484"/>
    </row>
    <row r="9" spans="1:10" s="211" customFormat="1" ht="16.5" customHeight="1" thickBot="1">
      <c r="B9" s="212" t="s">
        <v>144</v>
      </c>
      <c r="C9" s="482" t="str">
        <f>+VLOOKUP(B12,Listas!$B$7:$D$98,3,FALSE)</f>
        <v>UNIDADES DE APOYO DE GESTION HUMANA</v>
      </c>
      <c r="D9" s="483"/>
      <c r="E9" s="483"/>
      <c r="F9" s="484"/>
    </row>
    <row r="10" spans="1:10" s="211" customFormat="1" ht="13.5" thickBot="1">
      <c r="B10" s="212" t="s">
        <v>8</v>
      </c>
      <c r="C10" s="212"/>
      <c r="D10" s="482" t="s">
        <v>9</v>
      </c>
      <c r="E10" s="484"/>
      <c r="F10" s="212"/>
    </row>
    <row r="11" spans="1:10" s="211" customFormat="1" ht="16.5" customHeight="1" thickBot="1">
      <c r="B11" s="482" t="s">
        <v>205</v>
      </c>
      <c r="C11" s="483"/>
      <c r="D11" s="484"/>
      <c r="E11" s="482" t="s">
        <v>7</v>
      </c>
      <c r="F11" s="484"/>
    </row>
    <row r="12" spans="1:10" s="65" customFormat="1" ht="16.5" customHeight="1">
      <c r="B12" s="487" t="s">
        <v>411</v>
      </c>
      <c r="C12" s="488"/>
      <c r="D12" s="489"/>
      <c r="E12" s="499" t="str">
        <f>+VLOOKUP($B$12,Listas!$B$8:$C$98,2,FALSE)</f>
        <v>91020101</v>
      </c>
      <c r="F12" s="500"/>
    </row>
    <row r="13" spans="1:10" s="65" customFormat="1" ht="16.5" customHeight="1" thickBot="1">
      <c r="B13" s="490"/>
      <c r="C13" s="491"/>
      <c r="D13" s="492"/>
      <c r="E13" s="501"/>
      <c r="F13" s="502"/>
      <c r="G13" s="213"/>
      <c r="H13" s="213"/>
      <c r="I13" s="213"/>
      <c r="J13" s="213"/>
    </row>
    <row r="14" spans="1:10" ht="13.5" thickBot="1">
      <c r="B14" s="214"/>
      <c r="C14" s="215"/>
      <c r="D14" s="216"/>
      <c r="E14" s="215"/>
      <c r="F14" s="217"/>
    </row>
    <row r="15" spans="1:10" s="218" customFormat="1" ht="13.5" thickBot="1">
      <c r="B15" s="496" t="s">
        <v>143</v>
      </c>
      <c r="C15" s="497"/>
      <c r="D15" s="497"/>
      <c r="E15" s="498"/>
      <c r="F15" s="219" t="s">
        <v>251</v>
      </c>
      <c r="G15" s="213"/>
      <c r="H15" s="213"/>
      <c r="I15" s="213"/>
      <c r="J15" s="213"/>
    </row>
    <row r="16" spans="1:10" ht="13.5" thickBot="1">
      <c r="B16" s="220" t="s">
        <v>140</v>
      </c>
      <c r="C16" s="221"/>
      <c r="D16" s="222"/>
      <c r="E16" s="223"/>
      <c r="F16" s="224"/>
    </row>
    <row r="17" spans="2:7">
      <c r="B17" s="225" t="s">
        <v>136</v>
      </c>
      <c r="C17" s="226"/>
      <c r="D17" s="227"/>
      <c r="E17" s="228"/>
      <c r="F17" s="307">
        <f>+INGRESOS!L27</f>
        <v>0</v>
      </c>
    </row>
    <row r="18" spans="2:7">
      <c r="B18" s="229" t="s">
        <v>137</v>
      </c>
      <c r="C18" s="230"/>
      <c r="D18" s="231"/>
      <c r="E18" s="232"/>
      <c r="F18" s="308">
        <f>+INGRESOS!L28</f>
        <v>0</v>
      </c>
    </row>
    <row r="19" spans="2:7" hidden="1">
      <c r="B19" s="234" t="s">
        <v>138</v>
      </c>
      <c r="C19" s="235"/>
      <c r="D19" s="236"/>
      <c r="E19" s="233"/>
      <c r="F19" s="233"/>
    </row>
    <row r="20" spans="2:7" hidden="1">
      <c r="B20" s="234" t="s">
        <v>139</v>
      </c>
      <c r="C20" s="235"/>
      <c r="D20" s="236"/>
      <c r="E20" s="233"/>
      <c r="F20" s="233"/>
    </row>
    <row r="21" spans="2:7" hidden="1">
      <c r="B21" s="229" t="s">
        <v>270</v>
      </c>
      <c r="C21" s="235"/>
      <c r="D21" s="236"/>
      <c r="E21" s="233"/>
      <c r="F21" s="233"/>
    </row>
    <row r="22" spans="2:7">
      <c r="B22" s="237" t="s">
        <v>134</v>
      </c>
      <c r="C22" s="235"/>
      <c r="D22" s="236"/>
      <c r="E22" s="233"/>
      <c r="F22" s="308">
        <f>+INGRESOS!L65</f>
        <v>0</v>
      </c>
    </row>
    <row r="23" spans="2:7">
      <c r="B23" s="229" t="s">
        <v>54</v>
      </c>
      <c r="C23" s="235"/>
      <c r="D23" s="236"/>
      <c r="E23" s="233"/>
      <c r="F23" s="308">
        <f>+INGRESOS!L76</f>
        <v>0</v>
      </c>
    </row>
    <row r="24" spans="2:7">
      <c r="B24" s="229" t="s">
        <v>135</v>
      </c>
      <c r="C24" s="235"/>
      <c r="D24" s="236"/>
      <c r="E24" s="233"/>
      <c r="F24" s="308">
        <f>+INGRESOS!L77</f>
        <v>0</v>
      </c>
    </row>
    <row r="25" spans="2:7">
      <c r="B25" s="238" t="s">
        <v>274</v>
      </c>
      <c r="C25" s="235"/>
      <c r="D25" s="236"/>
      <c r="E25" s="233"/>
      <c r="F25" s="308">
        <f>+INGRESOS!F103</f>
        <v>0</v>
      </c>
    </row>
    <row r="26" spans="2:7" ht="13.5" thickBot="1">
      <c r="B26" s="239" t="s">
        <v>273</v>
      </c>
      <c r="C26" s="240"/>
      <c r="D26" s="241"/>
      <c r="E26" s="242"/>
      <c r="F26" s="309">
        <f>+INGRESOS!L103</f>
        <v>0</v>
      </c>
    </row>
    <row r="27" spans="2:7" ht="13.5" thickBot="1">
      <c r="B27" s="243" t="s">
        <v>133</v>
      </c>
      <c r="C27" s="244"/>
      <c r="D27" s="244"/>
      <c r="E27" s="245"/>
      <c r="F27" s="310">
        <f>+SUM(F17:F26)</f>
        <v>0</v>
      </c>
      <c r="G27" s="311">
        <f>+F27-INGRESOS!L105</f>
        <v>0</v>
      </c>
    </row>
    <row r="28" spans="2:7" ht="13.5" thickBot="1">
      <c r="B28" s="220"/>
      <c r="C28" s="221"/>
      <c r="D28" s="222"/>
      <c r="E28" s="223"/>
      <c r="F28" s="224"/>
    </row>
    <row r="29" spans="2:7">
      <c r="B29" s="493" t="s">
        <v>271</v>
      </c>
      <c r="C29" s="494"/>
      <c r="D29" s="494"/>
      <c r="E29" s="495"/>
      <c r="F29" s="313"/>
    </row>
    <row r="30" spans="2:7">
      <c r="B30" s="249" t="s">
        <v>272</v>
      </c>
      <c r="C30" s="246"/>
      <c r="D30" s="247"/>
      <c r="E30" s="312">
        <v>0.2</v>
      </c>
      <c r="F30" s="313">
        <f>+MROUND(F27*E30,1000)</f>
        <v>0</v>
      </c>
    </row>
    <row r="31" spans="2:7">
      <c r="B31" s="249" t="s">
        <v>281</v>
      </c>
      <c r="C31" s="246"/>
      <c r="D31" s="247"/>
      <c r="E31" s="248"/>
      <c r="F31" s="313"/>
    </row>
    <row r="32" spans="2:7" ht="13.5" thickBot="1">
      <c r="B32" s="249" t="s">
        <v>282</v>
      </c>
      <c r="C32" s="246"/>
      <c r="D32" s="247"/>
      <c r="E32" s="248"/>
      <c r="F32" s="313"/>
    </row>
    <row r="33" spans="2:6" ht="13.5" thickBot="1">
      <c r="B33" s="243" t="s">
        <v>142</v>
      </c>
      <c r="C33" s="244"/>
      <c r="D33" s="244"/>
      <c r="E33" s="245"/>
      <c r="F33" s="314">
        <f>+SUM(F29:F32)</f>
        <v>0</v>
      </c>
    </row>
    <row r="34" spans="2:6" ht="13.5" thickBot="1">
      <c r="B34" s="254"/>
      <c r="C34" s="250"/>
      <c r="D34" s="251"/>
      <c r="E34" s="252"/>
      <c r="F34" s="253"/>
    </row>
    <row r="35" spans="2:6" ht="13.5" thickBot="1">
      <c r="B35" s="255" t="s">
        <v>141</v>
      </c>
      <c r="C35" s="256"/>
      <c r="D35" s="257"/>
      <c r="E35" s="258"/>
      <c r="F35" s="315">
        <f>+F27-F33</f>
        <v>0</v>
      </c>
    </row>
    <row r="37" spans="2:6" ht="13.5" thickBot="1"/>
    <row r="38" spans="2:6" ht="9" customHeight="1" thickBot="1">
      <c r="B38" s="259"/>
      <c r="C38" s="260"/>
      <c r="D38" s="261"/>
      <c r="E38" s="259"/>
      <c r="F38" s="262"/>
    </row>
    <row r="39" spans="2:6" s="263" customFormat="1">
      <c r="B39" s="264" t="s">
        <v>10</v>
      </c>
      <c r="C39" s="485" t="s">
        <v>131</v>
      </c>
      <c r="D39" s="486"/>
      <c r="E39" s="485" t="s">
        <v>132</v>
      </c>
      <c r="F39" s="486"/>
    </row>
    <row r="40" spans="2:6">
      <c r="B40" s="265" t="s">
        <v>233</v>
      </c>
      <c r="C40" s="265" t="s">
        <v>233</v>
      </c>
      <c r="D40" s="266"/>
      <c r="E40" s="265" t="s">
        <v>233</v>
      </c>
      <c r="F40" s="267" t="s">
        <v>442</v>
      </c>
    </row>
    <row r="41" spans="2:6">
      <c r="B41" s="268" t="s">
        <v>234</v>
      </c>
      <c r="C41" s="268" t="s">
        <v>234</v>
      </c>
      <c r="D41" s="266"/>
      <c r="E41" s="268" t="s">
        <v>246</v>
      </c>
      <c r="F41" s="267" t="s">
        <v>443</v>
      </c>
    </row>
    <row r="42" spans="2:6">
      <c r="B42" s="268" t="s">
        <v>237</v>
      </c>
      <c r="C42" s="268" t="s">
        <v>235</v>
      </c>
      <c r="D42" s="266"/>
      <c r="E42" s="268" t="s">
        <v>237</v>
      </c>
      <c r="F42" s="267"/>
    </row>
    <row r="43" spans="2:6" ht="10.5" customHeight="1" thickBot="1">
      <c r="B43" s="269"/>
      <c r="C43" s="270"/>
      <c r="D43" s="271"/>
      <c r="E43" s="269"/>
      <c r="F43" s="272"/>
    </row>
    <row r="48" spans="2:6">
      <c r="B48" s="213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71" customWidth="1"/>
    <col min="2" max="2" width="17.85546875" style="71" customWidth="1"/>
    <col min="3" max="3" width="14.28515625" style="71" customWidth="1"/>
    <col min="4" max="4" width="17.140625" style="71" customWidth="1"/>
    <col min="5" max="5" width="20.140625" style="71" customWidth="1"/>
    <col min="6" max="6" width="13.5703125" style="71" customWidth="1"/>
    <col min="7" max="7" width="15" style="71" customWidth="1"/>
    <col min="8" max="8" width="16.42578125" style="71" customWidth="1"/>
    <col min="9" max="9" width="15" style="71" customWidth="1"/>
    <col min="10" max="10" width="14.42578125" style="71" customWidth="1"/>
    <col min="11" max="11" width="16.42578125" style="71" customWidth="1"/>
    <col min="12" max="12" width="21.28515625" style="71" customWidth="1"/>
    <col min="13" max="16384" width="11.42578125" style="71"/>
  </cols>
  <sheetData>
    <row r="1" spans="1:13" s="48" customFormat="1" ht="20.25" customHeight="1">
      <c r="A1" s="531"/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49"/>
    </row>
    <row r="2" spans="1:13" s="48" customFormat="1" ht="23.25" customHeight="1">
      <c r="A2" s="541" t="s">
        <v>4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49"/>
    </row>
    <row r="3" spans="1:13" s="48" customFormat="1" ht="23.25" customHeight="1">
      <c r="A3" s="543" t="s">
        <v>113</v>
      </c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49"/>
    </row>
    <row r="4" spans="1:13" s="48" customFormat="1" ht="10.5" customHeight="1">
      <c r="A4" s="538"/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49"/>
    </row>
    <row r="5" spans="1:13" s="48" customFormat="1" ht="10.5" customHeight="1" thickBot="1">
      <c r="A5" s="540"/>
      <c r="B5" s="532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49"/>
    </row>
    <row r="6" spans="1:13" s="7" customFormat="1" ht="25.5" customHeight="1" thickBot="1">
      <c r="A6" s="52" t="s">
        <v>12</v>
      </c>
      <c r="B6" s="533" t="str">
        <f>+TOTAL!C6</f>
        <v>PEREIRA</v>
      </c>
      <c r="C6" s="534"/>
      <c r="D6" s="534"/>
      <c r="E6" s="534"/>
      <c r="F6" s="534"/>
      <c r="G6" s="534"/>
      <c r="H6" s="534"/>
      <c r="I6" s="535"/>
      <c r="J6" s="52" t="s">
        <v>114</v>
      </c>
      <c r="K6" s="505" t="str">
        <f>+TOTAL!F6</f>
        <v>2020</v>
      </c>
      <c r="L6" s="506"/>
    </row>
    <row r="7" spans="1:13" s="64" customFormat="1" ht="13.5" thickBot="1">
      <c r="A7" s="61"/>
      <c r="B7" s="61"/>
      <c r="C7" s="61"/>
      <c r="D7" s="62"/>
      <c r="E7" s="61"/>
      <c r="F7" s="61"/>
      <c r="G7" s="63"/>
      <c r="H7" s="63"/>
      <c r="I7" s="61"/>
      <c r="J7" s="63"/>
      <c r="K7" s="63"/>
      <c r="L7" s="63"/>
    </row>
    <row r="8" spans="1:13" s="65" customFormat="1" ht="16.5" customHeight="1" thickBot="1">
      <c r="A8" s="533" t="s">
        <v>1</v>
      </c>
      <c r="B8" s="534"/>
      <c r="C8" s="534"/>
      <c r="D8" s="534"/>
      <c r="E8" s="534"/>
      <c r="F8" s="534"/>
      <c r="G8" s="534"/>
      <c r="H8" s="534"/>
      <c r="I8" s="534"/>
      <c r="J8" s="534"/>
      <c r="K8" s="534"/>
      <c r="L8" s="535"/>
    </row>
    <row r="9" spans="1:13" s="65" customFormat="1" ht="16.5" customHeight="1" thickBot="1">
      <c r="A9" s="533" t="s">
        <v>2</v>
      </c>
      <c r="B9" s="534"/>
      <c r="C9" s="534"/>
      <c r="D9" s="534"/>
      <c r="E9" s="534"/>
      <c r="F9" s="534"/>
      <c r="G9" s="534"/>
      <c r="H9" s="534"/>
      <c r="I9" s="535"/>
      <c r="J9" s="533" t="s">
        <v>13</v>
      </c>
      <c r="K9" s="534"/>
      <c r="L9" s="535"/>
    </row>
    <row r="10" spans="1:13" s="65" customFormat="1" ht="15.75" customHeight="1">
      <c r="A10" s="559" t="str">
        <f>+TOTAL!B12</f>
        <v>Oficina de Personal</v>
      </c>
      <c r="B10" s="560"/>
      <c r="C10" s="560"/>
      <c r="D10" s="560"/>
      <c r="E10" s="560"/>
      <c r="F10" s="560"/>
      <c r="G10" s="560"/>
      <c r="H10" s="560"/>
      <c r="I10" s="561"/>
      <c r="J10" s="559" t="str">
        <f>+TOTAL!E12</f>
        <v>91020101</v>
      </c>
      <c r="K10" s="560"/>
      <c r="L10" s="561"/>
    </row>
    <row r="11" spans="1:13" s="65" customFormat="1" ht="15.75" customHeight="1" thickBot="1">
      <c r="A11" s="562"/>
      <c r="B11" s="563"/>
      <c r="C11" s="563"/>
      <c r="D11" s="563"/>
      <c r="E11" s="563"/>
      <c r="F11" s="563"/>
      <c r="G11" s="563"/>
      <c r="H11" s="563"/>
      <c r="I11" s="564"/>
      <c r="J11" s="562"/>
      <c r="K11" s="563"/>
      <c r="L11" s="564"/>
    </row>
    <row r="12" spans="1:13" s="65" customFormat="1" ht="14.25" customHeight="1" thickBot="1">
      <c r="A12" s="66"/>
      <c r="B12" s="67"/>
      <c r="C12" s="67"/>
      <c r="D12" s="68"/>
      <c r="E12" s="68"/>
      <c r="F12" s="69"/>
      <c r="G12" s="69"/>
      <c r="H12" s="69"/>
      <c r="I12" s="69"/>
      <c r="J12" s="69"/>
      <c r="K12" s="69"/>
      <c r="L12" s="70"/>
    </row>
    <row r="13" spans="1:13" ht="35.25" customHeight="1" thickBot="1">
      <c r="A13" s="545" t="s">
        <v>84</v>
      </c>
      <c r="B13" s="546"/>
      <c r="C13" s="546"/>
      <c r="D13" s="546"/>
      <c r="E13" s="546"/>
      <c r="F13" s="546"/>
      <c r="G13" s="546"/>
      <c r="H13" s="546"/>
      <c r="I13" s="546"/>
      <c r="J13" s="546"/>
      <c r="K13" s="546"/>
      <c r="L13" s="547"/>
    </row>
    <row r="14" spans="1:13" ht="31.5" customHeight="1">
      <c r="A14" s="512" t="s">
        <v>82</v>
      </c>
      <c r="B14" s="514" t="s">
        <v>83</v>
      </c>
      <c r="C14" s="514"/>
      <c r="D14" s="514"/>
      <c r="E14" s="514" t="s">
        <v>81</v>
      </c>
      <c r="F14" s="514"/>
      <c r="G14" s="514"/>
      <c r="H14" s="514" t="s">
        <v>87</v>
      </c>
      <c r="I14" s="514"/>
      <c r="J14" s="522" t="s">
        <v>93</v>
      </c>
      <c r="K14" s="536"/>
      <c r="L14" s="537"/>
    </row>
    <row r="15" spans="1:13" s="75" customFormat="1" ht="16.5" customHeight="1" thickBot="1">
      <c r="A15" s="513"/>
      <c r="B15" s="72" t="s">
        <v>14</v>
      </c>
      <c r="C15" s="72" t="s">
        <v>15</v>
      </c>
      <c r="D15" s="72" t="s">
        <v>16</v>
      </c>
      <c r="E15" s="72" t="s">
        <v>14</v>
      </c>
      <c r="F15" s="72" t="s">
        <v>15</v>
      </c>
      <c r="G15" s="72" t="s">
        <v>16</v>
      </c>
      <c r="H15" s="72" t="s">
        <v>14</v>
      </c>
      <c r="I15" s="72" t="s">
        <v>15</v>
      </c>
      <c r="J15" s="73" t="s">
        <v>14</v>
      </c>
      <c r="K15" s="72" t="s">
        <v>15</v>
      </c>
      <c r="L15" s="74" t="s">
        <v>16</v>
      </c>
    </row>
    <row r="16" spans="1:13">
      <c r="A16" s="76" t="s">
        <v>21</v>
      </c>
      <c r="B16" s="77"/>
      <c r="C16" s="77"/>
      <c r="D16" s="78"/>
      <c r="E16" s="77"/>
      <c r="F16" s="77"/>
      <c r="G16" s="78"/>
      <c r="H16" s="78"/>
      <c r="I16" s="77"/>
      <c r="J16" s="79"/>
      <c r="K16" s="80"/>
      <c r="L16" s="81"/>
    </row>
    <row r="17" spans="1:12">
      <c r="A17" s="82" t="s">
        <v>22</v>
      </c>
      <c r="B17" s="83"/>
      <c r="C17" s="83"/>
      <c r="D17" s="84"/>
      <c r="E17" s="83"/>
      <c r="F17" s="83"/>
      <c r="G17" s="84"/>
      <c r="H17" s="84"/>
      <c r="I17" s="83"/>
      <c r="J17" s="79"/>
      <c r="K17" s="78"/>
      <c r="L17" s="81"/>
    </row>
    <row r="18" spans="1:12">
      <c r="A18" s="82" t="s">
        <v>23</v>
      </c>
      <c r="B18" s="83"/>
      <c r="C18" s="83"/>
      <c r="D18" s="84"/>
      <c r="E18" s="83"/>
      <c r="F18" s="83"/>
      <c r="G18" s="84"/>
      <c r="H18" s="84"/>
      <c r="I18" s="83"/>
      <c r="J18" s="79"/>
      <c r="K18" s="78"/>
      <c r="L18" s="81"/>
    </row>
    <row r="19" spans="1:12">
      <c r="A19" s="82" t="s">
        <v>24</v>
      </c>
      <c r="B19" s="83"/>
      <c r="C19" s="83"/>
      <c r="D19" s="84"/>
      <c r="E19" s="83"/>
      <c r="F19" s="83"/>
      <c r="G19" s="84"/>
      <c r="H19" s="84"/>
      <c r="I19" s="83"/>
      <c r="J19" s="79"/>
      <c r="K19" s="78"/>
      <c r="L19" s="81"/>
    </row>
    <row r="20" spans="1:12">
      <c r="A20" s="82" t="s">
        <v>25</v>
      </c>
      <c r="B20" s="83"/>
      <c r="C20" s="83"/>
      <c r="D20" s="84"/>
      <c r="E20" s="83"/>
      <c r="F20" s="83"/>
      <c r="G20" s="84"/>
      <c r="H20" s="84"/>
      <c r="I20" s="83"/>
      <c r="J20" s="79"/>
      <c r="K20" s="78"/>
      <c r="L20" s="81"/>
    </row>
    <row r="21" spans="1:12">
      <c r="A21" s="82" t="s">
        <v>26</v>
      </c>
      <c r="B21" s="83"/>
      <c r="C21" s="83"/>
      <c r="D21" s="84"/>
      <c r="E21" s="83"/>
      <c r="F21" s="83"/>
      <c r="G21" s="84"/>
      <c r="H21" s="84"/>
      <c r="I21" s="83"/>
      <c r="J21" s="79"/>
      <c r="K21" s="78"/>
      <c r="L21" s="81"/>
    </row>
    <row r="22" spans="1:12">
      <c r="A22" s="82" t="s">
        <v>32</v>
      </c>
      <c r="B22" s="83"/>
      <c r="C22" s="83"/>
      <c r="D22" s="84"/>
      <c r="E22" s="83"/>
      <c r="F22" s="83"/>
      <c r="G22" s="84"/>
      <c r="H22" s="84"/>
      <c r="I22" s="83"/>
      <c r="J22" s="79"/>
      <c r="K22" s="78"/>
      <c r="L22" s="81"/>
    </row>
    <row r="23" spans="1:12">
      <c r="A23" s="82" t="s">
        <v>28</v>
      </c>
      <c r="B23" s="83"/>
      <c r="C23" s="83"/>
      <c r="D23" s="84"/>
      <c r="E23" s="83"/>
      <c r="F23" s="83"/>
      <c r="G23" s="84"/>
      <c r="H23" s="84"/>
      <c r="I23" s="83"/>
      <c r="J23" s="79"/>
      <c r="K23" s="78"/>
      <c r="L23" s="81"/>
    </row>
    <row r="24" spans="1:12">
      <c r="A24" s="82" t="s">
        <v>29</v>
      </c>
      <c r="B24" s="83"/>
      <c r="C24" s="83"/>
      <c r="D24" s="84"/>
      <c r="E24" s="83"/>
      <c r="F24" s="83"/>
      <c r="G24" s="84"/>
      <c r="H24" s="84"/>
      <c r="I24" s="83"/>
      <c r="J24" s="79"/>
      <c r="K24" s="78"/>
      <c r="L24" s="81"/>
    </row>
    <row r="25" spans="1:12">
      <c r="A25" s="82" t="s">
        <v>33</v>
      </c>
      <c r="B25" s="83"/>
      <c r="C25" s="83"/>
      <c r="D25" s="84"/>
      <c r="E25" s="83"/>
      <c r="F25" s="83"/>
      <c r="G25" s="84"/>
      <c r="H25" s="84"/>
      <c r="I25" s="83"/>
      <c r="J25" s="79"/>
      <c r="K25" s="78"/>
      <c r="L25" s="81"/>
    </row>
    <row r="26" spans="1:12" ht="13.5" thickBot="1">
      <c r="A26" s="85" t="s">
        <v>31</v>
      </c>
      <c r="B26" s="86"/>
      <c r="C26" s="86"/>
      <c r="D26" s="87"/>
      <c r="E26" s="86"/>
      <c r="F26" s="86"/>
      <c r="G26" s="87"/>
      <c r="H26" s="87"/>
      <c r="I26" s="86"/>
      <c r="J26" s="79"/>
      <c r="K26" s="78"/>
      <c r="L26" s="81"/>
    </row>
    <row r="27" spans="1:12" ht="13.5" thickBot="1">
      <c r="A27" s="88" t="s">
        <v>128</v>
      </c>
      <c r="B27" s="89"/>
      <c r="C27" s="90"/>
      <c r="D27" s="89"/>
      <c r="E27" s="89"/>
      <c r="F27" s="89"/>
      <c r="G27" s="89"/>
      <c r="H27" s="89"/>
      <c r="I27" s="89"/>
      <c r="J27" s="89"/>
      <c r="K27" s="89"/>
      <c r="L27" s="91">
        <f>SUM(L16:L26)</f>
        <v>0</v>
      </c>
    </row>
    <row r="28" spans="1:12" ht="15.75" customHeight="1" thickBot="1">
      <c r="A28" s="88" t="s">
        <v>129</v>
      </c>
      <c r="B28" s="89"/>
      <c r="C28" s="90"/>
      <c r="D28" s="89"/>
      <c r="E28" s="89"/>
      <c r="F28" s="89"/>
      <c r="G28" s="89"/>
      <c r="H28" s="89"/>
      <c r="I28" s="89"/>
      <c r="J28" s="89"/>
      <c r="K28" s="89"/>
      <c r="L28" s="91">
        <v>0</v>
      </c>
    </row>
    <row r="29" spans="1:12" ht="16.5" customHeight="1" thickBot="1">
      <c r="A29" s="92" t="s">
        <v>128</v>
      </c>
      <c r="B29" s="93"/>
      <c r="C29" s="94"/>
      <c r="D29" s="93"/>
      <c r="E29" s="93"/>
      <c r="F29" s="93"/>
      <c r="G29" s="93"/>
      <c r="H29" s="93"/>
      <c r="I29" s="93"/>
      <c r="J29" s="93"/>
      <c r="K29" s="93"/>
      <c r="L29" s="95">
        <f>+L27+L28</f>
        <v>0</v>
      </c>
    </row>
    <row r="30" spans="1:12" ht="16.5" customHeight="1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3.5" thickBot="1">
      <c r="A31" s="98"/>
      <c r="B31" s="98"/>
      <c r="C31" s="98"/>
      <c r="D31" s="98"/>
      <c r="E31" s="96"/>
      <c r="F31" s="97"/>
      <c r="G31" s="97"/>
      <c r="H31" s="97"/>
      <c r="I31" s="97"/>
      <c r="J31" s="97"/>
      <c r="K31" s="97"/>
      <c r="L31" s="97"/>
    </row>
    <row r="32" spans="1:12" ht="35.25" hidden="1" customHeight="1" thickBot="1">
      <c r="A32" s="545" t="s">
        <v>85</v>
      </c>
      <c r="B32" s="546"/>
      <c r="C32" s="546"/>
      <c r="D32" s="546"/>
      <c r="E32" s="546"/>
      <c r="F32" s="546"/>
      <c r="G32" s="546"/>
      <c r="H32" s="546"/>
      <c r="I32" s="546"/>
      <c r="J32" s="546"/>
      <c r="K32" s="546"/>
      <c r="L32" s="547"/>
    </row>
    <row r="33" spans="1:12" ht="16.5" hidden="1" customHeight="1">
      <c r="A33" s="530" t="s">
        <v>100</v>
      </c>
      <c r="B33" s="520" t="s">
        <v>17</v>
      </c>
      <c r="C33" s="520"/>
      <c r="D33" s="520"/>
      <c r="E33" s="522" t="s">
        <v>34</v>
      </c>
      <c r="F33" s="523"/>
      <c r="G33" s="523"/>
      <c r="H33" s="524"/>
      <c r="I33" s="520" t="s">
        <v>88</v>
      </c>
      <c r="J33" s="548" t="s">
        <v>90</v>
      </c>
      <c r="K33" s="548" t="s">
        <v>92</v>
      </c>
      <c r="L33" s="555" t="s">
        <v>86</v>
      </c>
    </row>
    <row r="34" spans="1:12" ht="45.75" hidden="1" customHeight="1" thickBot="1">
      <c r="A34" s="513"/>
      <c r="B34" s="72" t="s">
        <v>252</v>
      </c>
      <c r="C34" s="72" t="s">
        <v>253</v>
      </c>
      <c r="D34" s="72" t="s">
        <v>94</v>
      </c>
      <c r="E34" s="72" t="s">
        <v>252</v>
      </c>
      <c r="F34" s="72" t="s">
        <v>253</v>
      </c>
      <c r="G34" s="72" t="s">
        <v>254</v>
      </c>
      <c r="H34" s="72" t="s">
        <v>89</v>
      </c>
      <c r="I34" s="519"/>
      <c r="J34" s="549"/>
      <c r="K34" s="549"/>
      <c r="L34" s="556"/>
    </row>
    <row r="35" spans="1:12" hidden="1">
      <c r="A35" s="99" t="s">
        <v>18</v>
      </c>
      <c r="B35" s="83"/>
      <c r="C35" s="83"/>
      <c r="D35" s="84"/>
      <c r="E35" s="83"/>
      <c r="F35" s="83"/>
      <c r="G35" s="84"/>
      <c r="H35" s="84"/>
      <c r="I35" s="84"/>
      <c r="J35" s="83"/>
      <c r="K35" s="83"/>
      <c r="L35" s="100"/>
    </row>
    <row r="36" spans="1:12" hidden="1">
      <c r="A36" s="99" t="s">
        <v>19</v>
      </c>
      <c r="B36" s="83"/>
      <c r="C36" s="83"/>
      <c r="D36" s="84"/>
      <c r="E36" s="83"/>
      <c r="F36" s="83"/>
      <c r="G36" s="84"/>
      <c r="H36" s="84"/>
      <c r="I36" s="84"/>
      <c r="J36" s="83"/>
      <c r="K36" s="83"/>
      <c r="L36" s="100"/>
    </row>
    <row r="37" spans="1:12" hidden="1">
      <c r="A37" s="99" t="s">
        <v>20</v>
      </c>
      <c r="B37" s="83"/>
      <c r="C37" s="83"/>
      <c r="D37" s="84"/>
      <c r="E37" s="83"/>
      <c r="F37" s="83"/>
      <c r="G37" s="84"/>
      <c r="H37" s="84"/>
      <c r="I37" s="84"/>
      <c r="J37" s="83"/>
      <c r="K37" s="83"/>
      <c r="L37" s="100"/>
    </row>
    <row r="38" spans="1:12" hidden="1">
      <c r="A38" s="99" t="s">
        <v>21</v>
      </c>
      <c r="B38" s="83"/>
      <c r="C38" s="83"/>
      <c r="D38" s="84"/>
      <c r="E38" s="83"/>
      <c r="F38" s="83"/>
      <c r="G38" s="84"/>
      <c r="H38" s="84"/>
      <c r="I38" s="84"/>
      <c r="J38" s="83"/>
      <c r="K38" s="83"/>
      <c r="L38" s="100"/>
    </row>
    <row r="39" spans="1:12" hidden="1">
      <c r="A39" s="101" t="s">
        <v>22</v>
      </c>
      <c r="B39" s="83"/>
      <c r="C39" s="83"/>
      <c r="D39" s="84"/>
      <c r="E39" s="83"/>
      <c r="F39" s="83"/>
      <c r="G39" s="84"/>
      <c r="H39" s="84"/>
      <c r="I39" s="84"/>
      <c r="J39" s="83"/>
      <c r="K39" s="83"/>
      <c r="L39" s="100"/>
    </row>
    <row r="40" spans="1:12" hidden="1">
      <c r="A40" s="101" t="s">
        <v>23</v>
      </c>
      <c r="B40" s="83"/>
      <c r="C40" s="83"/>
      <c r="D40" s="84"/>
      <c r="E40" s="83"/>
      <c r="F40" s="83"/>
      <c r="G40" s="84"/>
      <c r="H40" s="84"/>
      <c r="I40" s="84"/>
      <c r="J40" s="83"/>
      <c r="K40" s="83"/>
      <c r="L40" s="100"/>
    </row>
    <row r="41" spans="1:12" hidden="1">
      <c r="A41" s="101" t="s">
        <v>24</v>
      </c>
      <c r="B41" s="83"/>
      <c r="C41" s="83"/>
      <c r="D41" s="84"/>
      <c r="E41" s="83"/>
      <c r="F41" s="83"/>
      <c r="G41" s="84"/>
      <c r="H41" s="84"/>
      <c r="I41" s="84"/>
      <c r="J41" s="83"/>
      <c r="K41" s="83"/>
      <c r="L41" s="100"/>
    </row>
    <row r="42" spans="1:12" hidden="1">
      <c r="A42" s="101" t="s">
        <v>25</v>
      </c>
      <c r="B42" s="83"/>
      <c r="C42" s="83"/>
      <c r="D42" s="84"/>
      <c r="E42" s="83"/>
      <c r="F42" s="83"/>
      <c r="G42" s="84"/>
      <c r="H42" s="84"/>
      <c r="I42" s="84"/>
      <c r="J42" s="83"/>
      <c r="K42" s="83"/>
      <c r="L42" s="100"/>
    </row>
    <row r="43" spans="1:12" hidden="1">
      <c r="A43" s="101" t="s">
        <v>26</v>
      </c>
      <c r="B43" s="83"/>
      <c r="C43" s="83"/>
      <c r="D43" s="84"/>
      <c r="E43" s="83"/>
      <c r="F43" s="83"/>
      <c r="G43" s="84"/>
      <c r="H43" s="84"/>
      <c r="I43" s="84"/>
      <c r="J43" s="83"/>
      <c r="K43" s="83"/>
      <c r="L43" s="100"/>
    </row>
    <row r="44" spans="1:12" hidden="1">
      <c r="A44" s="101" t="s">
        <v>27</v>
      </c>
      <c r="B44" s="83"/>
      <c r="C44" s="83"/>
      <c r="D44" s="84"/>
      <c r="E44" s="83"/>
      <c r="F44" s="83"/>
      <c r="G44" s="84"/>
      <c r="H44" s="84"/>
      <c r="I44" s="84"/>
      <c r="J44" s="83"/>
      <c r="K44" s="83"/>
      <c r="L44" s="100"/>
    </row>
    <row r="45" spans="1:12" hidden="1">
      <c r="A45" s="101" t="s">
        <v>28</v>
      </c>
      <c r="B45" s="83"/>
      <c r="C45" s="83"/>
      <c r="D45" s="84"/>
      <c r="E45" s="83"/>
      <c r="F45" s="83"/>
      <c r="G45" s="84"/>
      <c r="H45" s="84"/>
      <c r="I45" s="84"/>
      <c r="J45" s="83"/>
      <c r="K45" s="83"/>
      <c r="L45" s="100"/>
    </row>
    <row r="46" spans="1:12" hidden="1">
      <c r="A46" s="101" t="s">
        <v>29</v>
      </c>
      <c r="B46" s="83"/>
      <c r="C46" s="83"/>
      <c r="D46" s="84"/>
      <c r="E46" s="83"/>
      <c r="F46" s="83"/>
      <c r="G46" s="84"/>
      <c r="H46" s="84"/>
      <c r="I46" s="84"/>
      <c r="J46" s="83"/>
      <c r="K46" s="83"/>
      <c r="L46" s="100"/>
    </row>
    <row r="47" spans="1:12" hidden="1">
      <c r="A47" s="101" t="s">
        <v>30</v>
      </c>
      <c r="B47" s="83"/>
      <c r="C47" s="83"/>
      <c r="D47" s="84"/>
      <c r="E47" s="83"/>
      <c r="F47" s="83"/>
      <c r="G47" s="84"/>
      <c r="H47" s="84"/>
      <c r="I47" s="84"/>
      <c r="J47" s="83"/>
      <c r="K47" s="83"/>
      <c r="L47" s="100"/>
    </row>
    <row r="48" spans="1:12" ht="13.5" hidden="1" thickBot="1">
      <c r="A48" s="102" t="s">
        <v>31</v>
      </c>
      <c r="B48" s="86"/>
      <c r="C48" s="86"/>
      <c r="D48" s="87"/>
      <c r="E48" s="86"/>
      <c r="F48" s="86"/>
      <c r="G48" s="87"/>
      <c r="H48" s="87"/>
      <c r="I48" s="87"/>
      <c r="J48" s="86"/>
      <c r="K48" s="86"/>
      <c r="L48" s="103"/>
    </row>
    <row r="49" spans="1:12" ht="24.75" hidden="1" customHeight="1" thickBot="1">
      <c r="A49" s="92" t="s">
        <v>91</v>
      </c>
      <c r="B49" s="293">
        <f>SUM(B35:B48)</f>
        <v>0</v>
      </c>
      <c r="C49" s="293">
        <f t="shared" ref="C49:L49" si="0">SUM(C35:C48)</f>
        <v>0</v>
      </c>
      <c r="D49" s="293">
        <f t="shared" si="0"/>
        <v>0</v>
      </c>
      <c r="E49" s="293">
        <f t="shared" si="0"/>
        <v>0</v>
      </c>
      <c r="F49" s="293">
        <f t="shared" si="0"/>
        <v>0</v>
      </c>
      <c r="G49" s="293">
        <f t="shared" si="0"/>
        <v>0</v>
      </c>
      <c r="H49" s="293">
        <f t="shared" si="0"/>
        <v>0</v>
      </c>
      <c r="I49" s="293">
        <f t="shared" si="0"/>
        <v>0</v>
      </c>
      <c r="J49" s="293">
        <f t="shared" si="0"/>
        <v>0</v>
      </c>
      <c r="K49" s="293">
        <f t="shared" si="0"/>
        <v>0</v>
      </c>
      <c r="L49" s="294">
        <f t="shared" si="0"/>
        <v>0</v>
      </c>
    </row>
    <row r="50" spans="1:12" hidden="1">
      <c r="A50" s="104"/>
      <c r="B50" s="104"/>
      <c r="C50" s="104"/>
      <c r="D50" s="104"/>
      <c r="E50" s="96"/>
      <c r="F50" s="97"/>
      <c r="G50" s="97"/>
      <c r="H50" s="97"/>
      <c r="I50" s="97"/>
      <c r="J50" s="97"/>
      <c r="K50" s="97"/>
      <c r="L50" s="97"/>
    </row>
    <row r="51" spans="1:12" ht="13.5" hidden="1" thickBo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2" s="106" customFormat="1" ht="15.75" thickBot="1">
      <c r="A52" s="507" t="s">
        <v>95</v>
      </c>
      <c r="B52" s="508"/>
      <c r="C52" s="508"/>
      <c r="D52" s="508"/>
      <c r="E52" s="508"/>
      <c r="F52" s="508"/>
      <c r="G52" s="508"/>
      <c r="H52" s="508"/>
      <c r="I52" s="508"/>
      <c r="J52" s="508"/>
      <c r="K52" s="508"/>
      <c r="L52" s="509"/>
    </row>
    <row r="53" spans="1:12" ht="15.75" customHeight="1">
      <c r="A53" s="550" t="s">
        <v>99</v>
      </c>
      <c r="B53" s="551"/>
      <c r="C53" s="522" t="s">
        <v>107</v>
      </c>
      <c r="D53" s="523"/>
      <c r="E53" s="524"/>
      <c r="F53" s="522" t="s">
        <v>108</v>
      </c>
      <c r="G53" s="523"/>
      <c r="H53" s="524"/>
      <c r="I53" s="522" t="s">
        <v>109</v>
      </c>
      <c r="J53" s="523"/>
      <c r="K53" s="524"/>
      <c r="L53" s="555" t="s">
        <v>111</v>
      </c>
    </row>
    <row r="54" spans="1:12" ht="34.5" customHeight="1" thickBot="1">
      <c r="A54" s="552"/>
      <c r="B54" s="554"/>
      <c r="C54" s="73" t="s">
        <v>101</v>
      </c>
      <c r="D54" s="73" t="s">
        <v>103</v>
      </c>
      <c r="E54" s="73" t="s">
        <v>104</v>
      </c>
      <c r="F54" s="73" t="s">
        <v>102</v>
      </c>
      <c r="G54" s="73" t="s">
        <v>105</v>
      </c>
      <c r="H54" s="73" t="s">
        <v>106</v>
      </c>
      <c r="I54" s="73" t="s">
        <v>102</v>
      </c>
      <c r="J54" s="73" t="s">
        <v>105</v>
      </c>
      <c r="K54" s="73" t="s">
        <v>106</v>
      </c>
      <c r="L54" s="556"/>
    </row>
    <row r="55" spans="1:12">
      <c r="A55" s="107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9"/>
    </row>
    <row r="56" spans="1:12">
      <c r="A56" s="110" t="s">
        <v>35</v>
      </c>
      <c r="B56" s="111"/>
      <c r="C56" s="112"/>
      <c r="D56" s="113"/>
      <c r="E56" s="114"/>
      <c r="F56" s="115"/>
      <c r="G56" s="113"/>
      <c r="H56" s="114"/>
      <c r="I56" s="115"/>
      <c r="J56" s="115"/>
      <c r="K56" s="114"/>
      <c r="L56" s="116"/>
    </row>
    <row r="57" spans="1:12">
      <c r="A57" s="110" t="s">
        <v>36</v>
      </c>
      <c r="B57" s="111"/>
      <c r="C57" s="112"/>
      <c r="D57" s="113"/>
      <c r="E57" s="114"/>
      <c r="F57" s="115"/>
      <c r="G57" s="113"/>
      <c r="H57" s="114"/>
      <c r="I57" s="115"/>
      <c r="J57" s="115"/>
      <c r="K57" s="114"/>
      <c r="L57" s="116"/>
    </row>
    <row r="58" spans="1:12">
      <c r="A58" s="110" t="s">
        <v>37</v>
      </c>
      <c r="B58" s="111"/>
      <c r="C58" s="112"/>
      <c r="D58" s="113"/>
      <c r="E58" s="114"/>
      <c r="F58" s="115"/>
      <c r="G58" s="113"/>
      <c r="H58" s="114"/>
      <c r="I58" s="115"/>
      <c r="J58" s="115"/>
      <c r="K58" s="114"/>
      <c r="L58" s="116"/>
    </row>
    <row r="59" spans="1:12">
      <c r="A59" s="110" t="s">
        <v>38</v>
      </c>
      <c r="B59" s="111"/>
      <c r="C59" s="112"/>
      <c r="D59" s="113"/>
      <c r="E59" s="114"/>
      <c r="F59" s="115"/>
      <c r="G59" s="113"/>
      <c r="H59" s="114"/>
      <c r="I59" s="115"/>
      <c r="J59" s="115"/>
      <c r="K59" s="114"/>
      <c r="L59" s="116"/>
    </row>
    <row r="60" spans="1:12">
      <c r="A60" s="110" t="s">
        <v>39</v>
      </c>
      <c r="B60" s="111"/>
      <c r="C60" s="112"/>
      <c r="D60" s="113"/>
      <c r="E60" s="114"/>
      <c r="F60" s="115"/>
      <c r="G60" s="113"/>
      <c r="H60" s="114"/>
      <c r="I60" s="115"/>
      <c r="J60" s="115"/>
      <c r="K60" s="114"/>
      <c r="L60" s="116"/>
    </row>
    <row r="61" spans="1:12">
      <c r="A61" s="110" t="s">
        <v>40</v>
      </c>
      <c r="B61" s="111"/>
      <c r="C61" s="112"/>
      <c r="D61" s="113"/>
      <c r="E61" s="114"/>
      <c r="F61" s="115"/>
      <c r="G61" s="113"/>
      <c r="H61" s="114"/>
      <c r="I61" s="115"/>
      <c r="J61" s="115"/>
      <c r="K61" s="114"/>
      <c r="L61" s="116"/>
    </row>
    <row r="62" spans="1:12">
      <c r="A62" s="110" t="s">
        <v>41</v>
      </c>
      <c r="B62" s="111"/>
      <c r="C62" s="112"/>
      <c r="D62" s="113"/>
      <c r="E62" s="114"/>
      <c r="F62" s="115"/>
      <c r="G62" s="113"/>
      <c r="H62" s="114"/>
      <c r="I62" s="115"/>
      <c r="J62" s="115"/>
      <c r="K62" s="114"/>
      <c r="L62" s="116"/>
    </row>
    <row r="63" spans="1:12">
      <c r="A63" s="110" t="s">
        <v>42</v>
      </c>
      <c r="B63" s="111"/>
      <c r="C63" s="112"/>
      <c r="D63" s="113"/>
      <c r="E63" s="114"/>
      <c r="F63" s="115"/>
      <c r="G63" s="113"/>
      <c r="H63" s="114"/>
      <c r="I63" s="115"/>
      <c r="J63" s="115"/>
      <c r="K63" s="114"/>
      <c r="L63" s="116"/>
    </row>
    <row r="64" spans="1:12" ht="13.5" thickBot="1">
      <c r="A64" s="117" t="s">
        <v>43</v>
      </c>
      <c r="B64" s="118"/>
      <c r="C64" s="119"/>
      <c r="D64" s="120"/>
      <c r="E64" s="121"/>
      <c r="F64" s="122"/>
      <c r="G64" s="120"/>
      <c r="H64" s="121"/>
      <c r="I64" s="122"/>
      <c r="J64" s="122"/>
      <c r="K64" s="121"/>
      <c r="L64" s="123"/>
    </row>
    <row r="65" spans="1:12" ht="16.5" customHeight="1" thickBot="1">
      <c r="A65" s="510" t="s">
        <v>96</v>
      </c>
      <c r="B65" s="511"/>
      <c r="C65" s="89"/>
      <c r="D65" s="89"/>
      <c r="E65" s="89"/>
      <c r="F65" s="89"/>
      <c r="G65" s="89"/>
      <c r="H65" s="89"/>
      <c r="I65" s="89"/>
      <c r="J65" s="89"/>
      <c r="K65" s="124"/>
      <c r="L65" s="91">
        <f>SUM(L56:L64)</f>
        <v>0</v>
      </c>
    </row>
    <row r="66" spans="1:12">
      <c r="A66" s="125" t="s">
        <v>44</v>
      </c>
      <c r="B66" s="126"/>
      <c r="C66" s="127"/>
      <c r="D66" s="127"/>
      <c r="E66" s="128"/>
      <c r="F66" s="129"/>
      <c r="G66" s="127"/>
      <c r="H66" s="128"/>
      <c r="I66" s="129"/>
      <c r="J66" s="129"/>
      <c r="K66" s="128"/>
      <c r="L66" s="130"/>
    </row>
    <row r="67" spans="1:12">
      <c r="A67" s="131" t="s">
        <v>45</v>
      </c>
      <c r="B67" s="132"/>
      <c r="C67" s="113"/>
      <c r="D67" s="113"/>
      <c r="E67" s="114"/>
      <c r="F67" s="115"/>
      <c r="G67" s="113"/>
      <c r="H67" s="114"/>
      <c r="I67" s="115"/>
      <c r="J67" s="115"/>
      <c r="K67" s="114"/>
      <c r="L67" s="116"/>
    </row>
    <row r="68" spans="1:12">
      <c r="A68" s="131" t="s">
        <v>46</v>
      </c>
      <c r="B68" s="132"/>
      <c r="C68" s="113"/>
      <c r="D68" s="113"/>
      <c r="E68" s="114"/>
      <c r="F68" s="115"/>
      <c r="G68" s="113"/>
      <c r="H68" s="114"/>
      <c r="I68" s="115"/>
      <c r="J68" s="115"/>
      <c r="K68" s="114"/>
      <c r="L68" s="116"/>
    </row>
    <row r="69" spans="1:12">
      <c r="A69" s="131" t="s">
        <v>47</v>
      </c>
      <c r="B69" s="132"/>
      <c r="C69" s="113"/>
      <c r="D69" s="113"/>
      <c r="E69" s="114"/>
      <c r="F69" s="115"/>
      <c r="G69" s="113"/>
      <c r="H69" s="114"/>
      <c r="I69" s="115"/>
      <c r="J69" s="115"/>
      <c r="K69" s="114"/>
      <c r="L69" s="116"/>
    </row>
    <row r="70" spans="1:12" s="133" customFormat="1">
      <c r="A70" s="131" t="s">
        <v>48</v>
      </c>
      <c r="B70" s="132"/>
      <c r="C70" s="113"/>
      <c r="D70" s="113"/>
      <c r="E70" s="114"/>
      <c r="F70" s="115"/>
      <c r="G70" s="113"/>
      <c r="H70" s="114"/>
      <c r="I70" s="115"/>
      <c r="J70" s="115"/>
      <c r="K70" s="114"/>
      <c r="L70" s="116"/>
    </row>
    <row r="71" spans="1:12">
      <c r="A71" s="131" t="s">
        <v>49</v>
      </c>
      <c r="B71" s="132"/>
      <c r="C71" s="113"/>
      <c r="D71" s="113"/>
      <c r="E71" s="114"/>
      <c r="F71" s="115"/>
      <c r="G71" s="113"/>
      <c r="H71" s="114"/>
      <c r="I71" s="115"/>
      <c r="J71" s="115"/>
      <c r="K71" s="114"/>
      <c r="L71" s="116"/>
    </row>
    <row r="72" spans="1:12">
      <c r="A72" s="131" t="s">
        <v>50</v>
      </c>
      <c r="B72" s="132"/>
      <c r="C72" s="113"/>
      <c r="D72" s="113"/>
      <c r="E72" s="114"/>
      <c r="F72" s="115"/>
      <c r="G72" s="113"/>
      <c r="H72" s="114"/>
      <c r="I72" s="115"/>
      <c r="J72" s="115"/>
      <c r="K72" s="114"/>
      <c r="L72" s="116"/>
    </row>
    <row r="73" spans="1:12">
      <c r="A73" s="131" t="s">
        <v>51</v>
      </c>
      <c r="B73" s="132"/>
      <c r="C73" s="113"/>
      <c r="D73" s="113"/>
      <c r="E73" s="114"/>
      <c r="F73" s="115"/>
      <c r="G73" s="113"/>
      <c r="H73" s="114"/>
      <c r="I73" s="115"/>
      <c r="J73" s="115"/>
      <c r="K73" s="114"/>
      <c r="L73" s="116"/>
    </row>
    <row r="74" spans="1:12">
      <c r="A74" s="131" t="s">
        <v>52</v>
      </c>
      <c r="B74" s="132"/>
      <c r="C74" s="113"/>
      <c r="D74" s="113"/>
      <c r="E74" s="114"/>
      <c r="F74" s="115"/>
      <c r="G74" s="113"/>
      <c r="H74" s="114"/>
      <c r="I74" s="115"/>
      <c r="J74" s="115"/>
      <c r="K74" s="114"/>
      <c r="L74" s="116"/>
    </row>
    <row r="75" spans="1:12" ht="13.5" thickBot="1">
      <c r="A75" s="134" t="s">
        <v>53</v>
      </c>
      <c r="B75" s="135"/>
      <c r="C75" s="120"/>
      <c r="D75" s="120"/>
      <c r="E75" s="121"/>
      <c r="F75" s="122"/>
      <c r="G75" s="120"/>
      <c r="H75" s="121"/>
      <c r="I75" s="122"/>
      <c r="J75" s="122"/>
      <c r="K75" s="121"/>
      <c r="L75" s="123"/>
    </row>
    <row r="76" spans="1:12" ht="16.5" customHeight="1" thickBot="1">
      <c r="A76" s="510" t="s">
        <v>97</v>
      </c>
      <c r="B76" s="511"/>
      <c r="C76" s="89"/>
      <c r="D76" s="89"/>
      <c r="E76" s="89"/>
      <c r="F76" s="89"/>
      <c r="G76" s="89"/>
      <c r="H76" s="89"/>
      <c r="I76" s="89"/>
      <c r="J76" s="89"/>
      <c r="K76" s="124"/>
      <c r="L76" s="91">
        <f>SUM(L66:L75)</f>
        <v>0</v>
      </c>
    </row>
    <row r="77" spans="1:12" ht="16.5" customHeight="1" thickBot="1">
      <c r="A77" s="510" t="s">
        <v>110</v>
      </c>
      <c r="B77" s="511"/>
      <c r="C77" s="89"/>
      <c r="D77" s="89"/>
      <c r="E77" s="89"/>
      <c r="F77" s="89"/>
      <c r="G77" s="89"/>
      <c r="H77" s="89"/>
      <c r="I77" s="89"/>
      <c r="J77" s="89"/>
      <c r="K77" s="124"/>
      <c r="L77" s="91">
        <v>0</v>
      </c>
    </row>
    <row r="78" spans="1:12" ht="16.5" customHeight="1" thickBot="1">
      <c r="A78" s="557" t="s">
        <v>98</v>
      </c>
      <c r="B78" s="558"/>
      <c r="C78" s="93"/>
      <c r="D78" s="93"/>
      <c r="E78" s="93"/>
      <c r="F78" s="93"/>
      <c r="G78" s="93"/>
      <c r="H78" s="93"/>
      <c r="I78" s="93"/>
      <c r="J78" s="93"/>
      <c r="K78" s="136"/>
      <c r="L78" s="95">
        <f>+L65+L76+L77</f>
        <v>0</v>
      </c>
    </row>
    <row r="79" spans="1:12" ht="16.5" customHeight="1">
      <c r="A79" s="137"/>
      <c r="B79" s="137"/>
      <c r="C79" s="137"/>
      <c r="D79" s="137"/>
      <c r="E79" s="138"/>
      <c r="F79" s="138"/>
      <c r="G79" s="138"/>
      <c r="H79" s="138"/>
      <c r="I79" s="138"/>
      <c r="J79" s="138"/>
      <c r="K79" s="138"/>
      <c r="L79" s="138"/>
    </row>
    <row r="80" spans="1:12" s="133" customFormat="1" ht="13.5" thickBot="1">
      <c r="A80" s="139"/>
      <c r="B80" s="139"/>
      <c r="C80" s="139"/>
      <c r="D80" s="139"/>
      <c r="E80" s="139"/>
      <c r="F80" s="140"/>
      <c r="G80" s="140"/>
      <c r="H80" s="140"/>
      <c r="I80" s="140"/>
      <c r="J80" s="140"/>
      <c r="K80" s="140"/>
      <c r="L80" s="140"/>
    </row>
    <row r="81" spans="1:12" ht="16.5" customHeight="1" thickBot="1">
      <c r="A81" s="496" t="s">
        <v>275</v>
      </c>
      <c r="B81" s="497"/>
      <c r="C81" s="497"/>
      <c r="D81" s="497"/>
      <c r="E81" s="497"/>
      <c r="F81" s="497"/>
      <c r="G81" s="496" t="s">
        <v>112</v>
      </c>
      <c r="H81" s="497"/>
      <c r="I81" s="497"/>
      <c r="J81" s="497"/>
      <c r="K81" s="497"/>
      <c r="L81" s="498"/>
    </row>
    <row r="82" spans="1:12" ht="15.75" customHeight="1">
      <c r="A82" s="550" t="s">
        <v>99</v>
      </c>
      <c r="B82" s="536"/>
      <c r="C82" s="551"/>
      <c r="D82" s="520" t="s">
        <v>278</v>
      </c>
      <c r="E82" s="520"/>
      <c r="F82" s="521"/>
      <c r="G82" s="512" t="s">
        <v>99</v>
      </c>
      <c r="H82" s="514"/>
      <c r="I82" s="514"/>
      <c r="J82" s="514" t="s">
        <v>279</v>
      </c>
      <c r="K82" s="514"/>
      <c r="L82" s="525"/>
    </row>
    <row r="83" spans="1:12" ht="16.5" customHeight="1" thickBot="1">
      <c r="A83" s="552"/>
      <c r="B83" s="553"/>
      <c r="C83" s="554"/>
      <c r="D83" s="72" t="s">
        <v>55</v>
      </c>
      <c r="E83" s="72" t="s">
        <v>56</v>
      </c>
      <c r="F83" s="141" t="s">
        <v>16</v>
      </c>
      <c r="G83" s="513"/>
      <c r="H83" s="519"/>
      <c r="I83" s="519"/>
      <c r="J83" s="72" t="s">
        <v>55</v>
      </c>
      <c r="K83" s="72" t="s">
        <v>56</v>
      </c>
      <c r="L83" s="141" t="s">
        <v>16</v>
      </c>
    </row>
    <row r="84" spans="1:12" ht="15" customHeight="1">
      <c r="A84" s="142" t="s">
        <v>57</v>
      </c>
      <c r="B84" s="143"/>
      <c r="C84" s="144"/>
      <c r="D84" s="145"/>
      <c r="E84" s="146"/>
      <c r="F84" s="147"/>
      <c r="G84" s="526" t="s">
        <v>115</v>
      </c>
      <c r="H84" s="527"/>
      <c r="I84" s="528"/>
      <c r="J84" s="148"/>
      <c r="K84" s="149"/>
      <c r="L84" s="150"/>
    </row>
    <row r="85" spans="1:12" ht="15" customHeight="1">
      <c r="A85" s="151" t="s">
        <v>58</v>
      </c>
      <c r="B85" s="111"/>
      <c r="C85" s="152"/>
      <c r="D85" s="153"/>
      <c r="E85" s="154"/>
      <c r="F85" s="155"/>
      <c r="G85" s="515" t="s">
        <v>116</v>
      </c>
      <c r="H85" s="516"/>
      <c r="I85" s="517"/>
      <c r="J85" s="156"/>
      <c r="K85" s="157"/>
      <c r="L85" s="158"/>
    </row>
    <row r="86" spans="1:12">
      <c r="A86" s="151" t="s">
        <v>59</v>
      </c>
      <c r="B86" s="111"/>
      <c r="C86" s="152"/>
      <c r="D86" s="153"/>
      <c r="E86" s="159"/>
      <c r="F86" s="155"/>
      <c r="G86" s="131" t="s">
        <v>117</v>
      </c>
      <c r="H86" s="160"/>
      <c r="I86" s="161"/>
      <c r="J86" s="162"/>
      <c r="K86" s="157"/>
      <c r="L86" s="158"/>
    </row>
    <row r="87" spans="1:12">
      <c r="A87" s="151" t="s">
        <v>60</v>
      </c>
      <c r="B87" s="111"/>
      <c r="C87" s="152"/>
      <c r="D87" s="153"/>
      <c r="E87" s="159"/>
      <c r="F87" s="155"/>
      <c r="G87" s="131" t="s">
        <v>118</v>
      </c>
      <c r="H87" s="160"/>
      <c r="I87" s="161"/>
      <c r="J87" s="162"/>
      <c r="K87" s="157"/>
      <c r="L87" s="158"/>
    </row>
    <row r="88" spans="1:12">
      <c r="A88" s="151" t="s">
        <v>61</v>
      </c>
      <c r="B88" s="111"/>
      <c r="C88" s="152"/>
      <c r="D88" s="153"/>
      <c r="E88" s="159"/>
      <c r="F88" s="155"/>
      <c r="G88" s="131" t="s">
        <v>119</v>
      </c>
      <c r="H88" s="160"/>
      <c r="I88" s="161"/>
      <c r="J88" s="162"/>
      <c r="K88" s="157"/>
      <c r="L88" s="158"/>
    </row>
    <row r="89" spans="1:12">
      <c r="A89" s="151" t="s">
        <v>62</v>
      </c>
      <c r="B89" s="111"/>
      <c r="C89" s="152"/>
      <c r="D89" s="153"/>
      <c r="E89" s="159"/>
      <c r="F89" s="155"/>
      <c r="G89" s="131" t="s">
        <v>120</v>
      </c>
      <c r="H89" s="160"/>
      <c r="I89" s="161"/>
      <c r="J89" s="162"/>
      <c r="K89" s="157"/>
      <c r="L89" s="158"/>
    </row>
    <row r="90" spans="1:12">
      <c r="A90" s="151" t="s">
        <v>63</v>
      </c>
      <c r="B90" s="111"/>
      <c r="C90" s="152"/>
      <c r="D90" s="153"/>
      <c r="E90" s="159"/>
      <c r="F90" s="155"/>
      <c r="G90" s="131" t="s">
        <v>123</v>
      </c>
      <c r="H90" s="160"/>
      <c r="I90" s="161"/>
      <c r="J90" s="162"/>
      <c r="K90" s="157"/>
      <c r="L90" s="158"/>
    </row>
    <row r="91" spans="1:12">
      <c r="A91" s="151" t="s">
        <v>64</v>
      </c>
      <c r="B91" s="111"/>
      <c r="C91" s="152"/>
      <c r="D91" s="153"/>
      <c r="E91" s="159"/>
      <c r="F91" s="155"/>
      <c r="G91" s="131" t="s">
        <v>122</v>
      </c>
      <c r="H91" s="160"/>
      <c r="I91" s="161"/>
      <c r="J91" s="162"/>
      <c r="K91" s="157"/>
      <c r="L91" s="158"/>
    </row>
    <row r="92" spans="1:12">
      <c r="A92" s="151" t="s">
        <v>65</v>
      </c>
      <c r="B92" s="111"/>
      <c r="C92" s="152"/>
      <c r="D92" s="153"/>
      <c r="E92" s="159"/>
      <c r="F92" s="155"/>
      <c r="G92" s="131" t="s">
        <v>124</v>
      </c>
      <c r="H92" s="160"/>
      <c r="I92" s="161"/>
      <c r="J92" s="162"/>
      <c r="K92" s="157"/>
      <c r="L92" s="158"/>
    </row>
    <row r="93" spans="1:12">
      <c r="A93" s="151" t="s">
        <v>66</v>
      </c>
      <c r="B93" s="111"/>
      <c r="C93" s="152"/>
      <c r="D93" s="153"/>
      <c r="E93" s="159"/>
      <c r="F93" s="155"/>
      <c r="G93" s="131" t="s">
        <v>125</v>
      </c>
      <c r="H93" s="160"/>
      <c r="I93" s="161"/>
      <c r="J93" s="162"/>
      <c r="K93" s="157"/>
      <c r="L93" s="158"/>
    </row>
    <row r="94" spans="1:12">
      <c r="A94" s="151" t="s">
        <v>67</v>
      </c>
      <c r="B94" s="111"/>
      <c r="C94" s="152"/>
      <c r="D94" s="153"/>
      <c r="E94" s="159"/>
      <c r="F94" s="155"/>
      <c r="G94" s="131" t="s">
        <v>126</v>
      </c>
      <c r="H94" s="160"/>
      <c r="I94" s="161"/>
      <c r="J94" s="162"/>
      <c r="K94" s="157"/>
      <c r="L94" s="158"/>
    </row>
    <row r="95" spans="1:12">
      <c r="A95" s="151" t="s">
        <v>68</v>
      </c>
      <c r="B95" s="111"/>
      <c r="C95" s="152"/>
      <c r="D95" s="153"/>
      <c r="E95" s="159"/>
      <c r="F95" s="155"/>
      <c r="G95" s="131" t="s">
        <v>127</v>
      </c>
      <c r="H95" s="160"/>
      <c r="I95" s="161"/>
      <c r="J95" s="162"/>
      <c r="K95" s="157"/>
      <c r="L95" s="158"/>
    </row>
    <row r="96" spans="1:12">
      <c r="A96" s="151" t="s">
        <v>69</v>
      </c>
      <c r="B96" s="111"/>
      <c r="C96" s="152"/>
      <c r="D96" s="153"/>
      <c r="E96" s="159"/>
      <c r="F96" s="155"/>
      <c r="G96" s="131" t="s">
        <v>75</v>
      </c>
      <c r="H96" s="160"/>
      <c r="I96" s="161"/>
      <c r="J96" s="162"/>
      <c r="K96" s="157"/>
      <c r="L96" s="158"/>
    </row>
    <row r="97" spans="1:12">
      <c r="A97" s="151" t="s">
        <v>70</v>
      </c>
      <c r="B97" s="111"/>
      <c r="C97" s="152"/>
      <c r="D97" s="153"/>
      <c r="E97" s="159"/>
      <c r="F97" s="155"/>
      <c r="G97" s="131" t="s">
        <v>76</v>
      </c>
      <c r="H97" s="160"/>
      <c r="I97" s="161"/>
      <c r="J97" s="162"/>
      <c r="K97" s="157"/>
      <c r="L97" s="158"/>
    </row>
    <row r="98" spans="1:12">
      <c r="A98" s="151" t="s">
        <v>71</v>
      </c>
      <c r="B98" s="111"/>
      <c r="C98" s="152"/>
      <c r="D98" s="153"/>
      <c r="E98" s="159"/>
      <c r="F98" s="155"/>
      <c r="G98" s="131" t="s">
        <v>77</v>
      </c>
      <c r="H98" s="160"/>
      <c r="I98" s="161"/>
      <c r="J98" s="162"/>
      <c r="K98" s="157"/>
      <c r="L98" s="158"/>
    </row>
    <row r="99" spans="1:12">
      <c r="A99" s="163" t="s">
        <v>121</v>
      </c>
      <c r="B99" s="164"/>
      <c r="C99" s="165"/>
      <c r="D99" s="166"/>
      <c r="E99" s="167"/>
      <c r="F99" s="168"/>
      <c r="G99" s="131" t="s">
        <v>78</v>
      </c>
      <c r="H99" s="169"/>
      <c r="I99" s="170"/>
      <c r="J99" s="171"/>
      <c r="K99" s="172"/>
      <c r="L99" s="173"/>
    </row>
    <row r="100" spans="1:12" ht="15" customHeight="1">
      <c r="A100" s="131" t="s">
        <v>72</v>
      </c>
      <c r="B100" s="111"/>
      <c r="C100" s="174"/>
      <c r="D100" s="166"/>
      <c r="E100" s="167"/>
      <c r="F100" s="168"/>
      <c r="G100" s="131" t="s">
        <v>79</v>
      </c>
      <c r="H100" s="169"/>
      <c r="I100" s="170"/>
      <c r="J100" s="171"/>
      <c r="K100" s="172"/>
      <c r="L100" s="173"/>
    </row>
    <row r="101" spans="1:12" ht="25.5">
      <c r="A101" s="274" t="s">
        <v>73</v>
      </c>
      <c r="B101" s="175"/>
      <c r="C101" s="176"/>
      <c r="D101" s="166"/>
      <c r="E101" s="167"/>
      <c r="F101" s="168"/>
      <c r="G101" s="131" t="s">
        <v>80</v>
      </c>
      <c r="H101" s="169"/>
      <c r="I101" s="170"/>
      <c r="J101" s="171"/>
      <c r="K101" s="172"/>
      <c r="L101" s="173"/>
    </row>
    <row r="102" spans="1:12" ht="13.5" thickBot="1">
      <c r="A102" s="177"/>
      <c r="B102" s="178"/>
      <c r="C102" s="179"/>
      <c r="D102" s="166"/>
      <c r="E102" s="167"/>
      <c r="F102" s="168"/>
      <c r="G102" s="131" t="s">
        <v>74</v>
      </c>
      <c r="H102" s="169"/>
      <c r="I102" s="170"/>
      <c r="J102" s="171"/>
      <c r="K102" s="172"/>
      <c r="L102" s="173"/>
    </row>
    <row r="103" spans="1:12" ht="15.75" customHeight="1" thickBot="1">
      <c r="A103" s="503" t="s">
        <v>276</v>
      </c>
      <c r="B103" s="504"/>
      <c r="C103" s="529"/>
      <c r="D103" s="180"/>
      <c r="E103" s="181"/>
      <c r="F103" s="182">
        <f>SUM(F83:F102)</f>
        <v>0</v>
      </c>
      <c r="G103" s="503" t="s">
        <v>130</v>
      </c>
      <c r="H103" s="504"/>
      <c r="I103" s="504"/>
      <c r="J103" s="518"/>
      <c r="K103" s="181"/>
      <c r="L103" s="275">
        <f>SUM(L84:L102)</f>
        <v>0</v>
      </c>
    </row>
    <row r="104" spans="1:12" ht="13.5" thickBot="1">
      <c r="A104" s="139"/>
      <c r="B104" s="139"/>
      <c r="C104" s="139"/>
      <c r="D104" s="139"/>
      <c r="E104" s="139"/>
      <c r="F104" s="183"/>
      <c r="G104" s="183"/>
      <c r="H104" s="183"/>
      <c r="I104" s="183"/>
      <c r="J104" s="183"/>
      <c r="K104" s="183"/>
      <c r="L104" s="183"/>
    </row>
    <row r="105" spans="1:12" ht="15.75" thickBot="1">
      <c r="A105" s="503" t="s">
        <v>277</v>
      </c>
      <c r="B105" s="504"/>
      <c r="C105" s="504"/>
      <c r="D105" s="181"/>
      <c r="E105" s="181"/>
      <c r="F105" s="181"/>
      <c r="G105" s="181"/>
      <c r="H105" s="181"/>
      <c r="I105" s="181"/>
      <c r="J105" s="181"/>
      <c r="K105" s="181"/>
      <c r="L105" s="275">
        <f>+L29+L49-L78+F103+L103</f>
        <v>0</v>
      </c>
    </row>
    <row r="106" spans="1:12" ht="13.5" thickBot="1">
      <c r="A106" s="140"/>
      <c r="B106" s="140"/>
      <c r="C106" s="140"/>
      <c r="D106" s="140"/>
      <c r="E106" s="140"/>
      <c r="F106" s="105"/>
      <c r="G106" s="105"/>
      <c r="H106" s="105"/>
      <c r="I106" s="105"/>
      <c r="J106" s="105"/>
      <c r="K106" s="105"/>
      <c r="L106" s="105"/>
    </row>
    <row r="107" spans="1:12">
      <c r="A107" s="184"/>
      <c r="B107" s="185"/>
      <c r="C107" s="185"/>
      <c r="D107" s="185"/>
      <c r="E107" s="186"/>
      <c r="F107" s="185"/>
      <c r="G107" s="187"/>
      <c r="H107" s="188"/>
      <c r="I107" s="185"/>
      <c r="J107" s="187"/>
      <c r="K107" s="185"/>
      <c r="L107" s="188"/>
    </row>
    <row r="108" spans="1:12">
      <c r="A108" s="189" t="s">
        <v>10</v>
      </c>
      <c r="B108" s="190"/>
      <c r="C108" s="190"/>
      <c r="D108" s="190"/>
      <c r="E108" s="191" t="s">
        <v>131</v>
      </c>
      <c r="F108" s="192"/>
      <c r="G108" s="193"/>
      <c r="H108" s="194"/>
      <c r="I108" s="193" t="s">
        <v>132</v>
      </c>
      <c r="J108" s="193"/>
      <c r="K108" s="195"/>
      <c r="L108" s="196"/>
    </row>
    <row r="109" spans="1:12">
      <c r="A109" s="189" t="str">
        <f>TOTAL!B40</f>
        <v xml:space="preserve">NOMBRE: </v>
      </c>
      <c r="B109" s="190"/>
      <c r="C109" s="190"/>
      <c r="D109" s="190"/>
      <c r="E109" s="189" t="str">
        <f>TOTAL!C40</f>
        <v xml:space="preserve">NOMBRE: </v>
      </c>
      <c r="F109" s="190"/>
      <c r="G109" s="133"/>
      <c r="H109" s="196"/>
      <c r="I109" s="316" t="str">
        <f>+TOTAL!E40</f>
        <v xml:space="preserve">NOMBRE: </v>
      </c>
      <c r="J109" s="316" t="str">
        <f>+TOTAL!F40</f>
        <v>Jaime Alonso Velez Mazo</v>
      </c>
      <c r="K109" s="195"/>
      <c r="L109" s="196"/>
    </row>
    <row r="110" spans="1:12">
      <c r="A110" s="189" t="str">
        <f>TOTAL!B41</f>
        <v xml:space="preserve">CARGO: </v>
      </c>
      <c r="B110" s="190"/>
      <c r="C110" s="190"/>
      <c r="D110" s="190"/>
      <c r="E110" s="189" t="str">
        <f>TOTAL!C41</f>
        <v xml:space="preserve">CARGO: </v>
      </c>
      <c r="F110" s="190"/>
      <c r="G110" s="133"/>
      <c r="H110" s="196"/>
      <c r="I110" s="316" t="str">
        <f>+TOTAL!E41</f>
        <v>CARGO:</v>
      </c>
      <c r="J110" s="316" t="str">
        <f>+TOTAL!F41</f>
        <v>Asistente de Presidencia para Presupuesto</v>
      </c>
      <c r="K110" s="195"/>
      <c r="L110" s="196"/>
    </row>
    <row r="111" spans="1:12">
      <c r="A111" s="189" t="str">
        <f>TOTAL!B42</f>
        <v xml:space="preserve">FECHA: </v>
      </c>
      <c r="B111" s="190"/>
      <c r="C111" s="190"/>
      <c r="D111" s="190"/>
      <c r="E111" s="189" t="str">
        <f>TOTAL!C42</f>
        <v xml:space="preserve">FECHA: </v>
      </c>
      <c r="F111" s="190"/>
      <c r="G111" s="133"/>
      <c r="H111" s="196"/>
      <c r="I111" s="316" t="str">
        <f>+TOTAL!E42</f>
        <v xml:space="preserve">FECHA: </v>
      </c>
      <c r="J111" s="316">
        <f>+TOTAL!F42</f>
        <v>0</v>
      </c>
      <c r="K111" s="195"/>
      <c r="L111" s="196"/>
    </row>
    <row r="112" spans="1:12" ht="13.5" thickBot="1">
      <c r="A112" s="197"/>
      <c r="B112" s="198"/>
      <c r="C112" s="198"/>
      <c r="D112" s="198"/>
      <c r="E112" s="199"/>
      <c r="F112" s="198"/>
      <c r="G112" s="200"/>
      <c r="H112" s="201"/>
      <c r="I112" s="198"/>
      <c r="J112" s="200"/>
      <c r="K112" s="202"/>
      <c r="L112" s="201"/>
    </row>
    <row r="113" spans="1:12" s="203" customForma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</row>
    <row r="114" spans="1:12" s="203" customFormat="1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 s="203" customForma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</row>
    <row r="116" spans="1:12" s="203" customFormat="1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</row>
    <row r="117" spans="1:12" s="203" customForma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8"/>
  <sheetViews>
    <sheetView tabSelected="1" topLeftCell="A16" zoomScale="60" zoomScaleNormal="60" workbookViewId="0">
      <selection activeCell="C51" sqref="C51"/>
    </sheetView>
  </sheetViews>
  <sheetFormatPr baseColWidth="10" defaultRowHeight="15"/>
  <cols>
    <col min="1" max="1" width="1.85546875" style="57" customWidth="1"/>
    <col min="2" max="2" width="11.140625" style="55" customWidth="1"/>
    <col min="3" max="3" width="36.7109375" style="58" customWidth="1"/>
    <col min="4" max="4" width="19.85546875" style="58" customWidth="1"/>
    <col min="5" max="5" width="18.140625" style="58" customWidth="1"/>
    <col min="6" max="6" width="31.140625" style="58" customWidth="1"/>
    <col min="7" max="7" width="59.85546875" style="58" customWidth="1"/>
    <col min="8" max="8" width="8.85546875" style="59" customWidth="1"/>
    <col min="9" max="9" width="16.5703125" style="374" customWidth="1"/>
    <col min="10" max="10" width="13.42578125" style="60" bestFit="1" customWidth="1"/>
    <col min="11" max="11" width="23" style="374" customWidth="1"/>
    <col min="12" max="12" width="7.7109375" style="334" customWidth="1"/>
    <col min="13" max="13" width="17" style="363" customWidth="1"/>
    <col min="14" max="14" width="20.42578125" style="355" customWidth="1"/>
    <col min="15" max="26" width="4" style="55" customWidth="1"/>
    <col min="27" max="27" width="11.7109375" style="49" bestFit="1" customWidth="1"/>
    <col min="28" max="16384" width="11.42578125" style="48"/>
  </cols>
  <sheetData>
    <row r="1" spans="1:27" ht="20.25" customHeight="1">
      <c r="A1" s="540"/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  <c r="T1" s="581"/>
      <c r="U1" s="581"/>
      <c r="V1" s="581"/>
      <c r="W1" s="581"/>
      <c r="X1" s="581"/>
      <c r="Y1" s="581"/>
      <c r="Z1" s="582"/>
      <c r="AA1" s="48"/>
    </row>
    <row r="2" spans="1:27" ht="39" customHeight="1">
      <c r="A2" s="2"/>
      <c r="B2" s="583" t="s">
        <v>4</v>
      </c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5"/>
      <c r="AA2" s="48"/>
    </row>
    <row r="3" spans="1:27" ht="27.75" customHeight="1">
      <c r="A3" s="2"/>
      <c r="B3" s="583" t="s">
        <v>113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4"/>
      <c r="Z3" s="585"/>
      <c r="AA3" s="48"/>
    </row>
    <row r="4" spans="1:27" ht="10.5" customHeight="1">
      <c r="A4" s="538"/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8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8"/>
    </row>
    <row r="5" spans="1:27" ht="10.5" customHeight="1" thickBot="1">
      <c r="A5" s="540"/>
      <c r="B5" s="532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532"/>
      <c r="N5" s="58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48"/>
    </row>
    <row r="6" spans="1:27" ht="23.25" customHeight="1" thickBot="1">
      <c r="A6" s="6"/>
      <c r="B6" s="567" t="s">
        <v>286</v>
      </c>
      <c r="C6" s="568"/>
      <c r="D6" s="568"/>
      <c r="E6" s="568"/>
      <c r="F6" s="568"/>
      <c r="G6" s="568"/>
      <c r="H6" s="568"/>
      <c r="I6" s="568"/>
      <c r="J6" s="568"/>
      <c r="K6" s="569"/>
      <c r="L6" s="482" t="s">
        <v>114</v>
      </c>
      <c r="M6" s="484">
        <v>2019</v>
      </c>
      <c r="N6" s="505" t="s">
        <v>285</v>
      </c>
      <c r="O6" s="572"/>
      <c r="P6" s="572"/>
      <c r="Q6" s="572"/>
      <c r="R6" s="572"/>
      <c r="S6" s="572"/>
      <c r="T6" s="572"/>
      <c r="U6" s="572"/>
      <c r="V6" s="572"/>
      <c r="W6" s="572"/>
      <c r="X6" s="572"/>
      <c r="Y6" s="572"/>
      <c r="Z6" s="573"/>
    </row>
    <row r="7" spans="1:27" s="51" customFormat="1" ht="6" customHeight="1" thickBot="1">
      <c r="A7" s="566"/>
      <c r="B7" s="566"/>
      <c r="C7" s="566"/>
      <c r="D7" s="566"/>
      <c r="E7" s="566"/>
      <c r="F7" s="566"/>
      <c r="G7" s="566"/>
      <c r="H7" s="566"/>
      <c r="I7" s="566"/>
      <c r="J7" s="566"/>
      <c r="K7" s="566"/>
      <c r="L7" s="566"/>
      <c r="M7" s="566"/>
      <c r="N7" s="56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0"/>
    </row>
    <row r="8" spans="1:27" s="56" customFormat="1" ht="25.5" customHeight="1" thickBot="1">
      <c r="A8" s="276"/>
      <c r="B8" s="317" t="s">
        <v>0</v>
      </c>
      <c r="C8" s="570" t="str">
        <f>+TOTAL!C9</f>
        <v>UNIDADES DE APOYO DE GESTION HUMANA</v>
      </c>
      <c r="D8" s="570"/>
      <c r="E8" s="570"/>
      <c r="F8" s="570"/>
      <c r="G8" s="570"/>
      <c r="H8" s="318"/>
      <c r="I8" s="371"/>
      <c r="J8" s="318"/>
      <c r="K8" s="371"/>
      <c r="L8" s="328"/>
      <c r="M8" s="356"/>
      <c r="N8" s="4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9"/>
      <c r="AA8" s="277"/>
    </row>
    <row r="9" spans="1:27" s="280" customFormat="1" ht="25.5" customHeight="1" thickBot="1">
      <c r="A9" s="278"/>
      <c r="B9" s="366" t="s">
        <v>6</v>
      </c>
      <c r="C9" s="574" t="str">
        <f>+INGRESOS!A10</f>
        <v>Oficina de Personal</v>
      </c>
      <c r="D9" s="574"/>
      <c r="E9" s="574"/>
      <c r="F9" s="574"/>
      <c r="G9" s="574"/>
      <c r="H9" s="292" t="s">
        <v>5</v>
      </c>
      <c r="I9" s="570" t="str">
        <f>+INGRESOS!J10</f>
        <v>91020101</v>
      </c>
      <c r="J9" s="570"/>
      <c r="K9" s="570"/>
      <c r="L9" s="570"/>
      <c r="M9" s="570"/>
      <c r="N9" s="570"/>
      <c r="O9" s="570"/>
      <c r="P9" s="570"/>
      <c r="Q9" s="570"/>
      <c r="R9" s="570"/>
      <c r="S9" s="570"/>
      <c r="T9" s="570"/>
      <c r="U9" s="570"/>
      <c r="V9" s="570"/>
      <c r="W9" s="570"/>
      <c r="X9" s="570"/>
      <c r="Y9" s="570"/>
      <c r="Z9" s="571"/>
      <c r="AA9" s="279"/>
    </row>
    <row r="10" spans="1:27" s="51" customFormat="1" ht="15.75" thickBot="1">
      <c r="A10" s="566"/>
      <c r="B10" s="566"/>
      <c r="C10" s="566"/>
      <c r="D10" s="566"/>
      <c r="E10" s="566"/>
      <c r="F10" s="566"/>
      <c r="G10" s="566"/>
      <c r="H10" s="566"/>
      <c r="I10" s="566"/>
      <c r="J10" s="566"/>
      <c r="K10" s="566"/>
      <c r="L10" s="566"/>
      <c r="M10" s="566"/>
      <c r="N10" s="566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0"/>
    </row>
    <row r="11" spans="1:27" ht="32.25" customHeight="1" thickBot="1">
      <c r="A11" s="6"/>
      <c r="B11" s="593" t="s">
        <v>3</v>
      </c>
      <c r="C11" s="594"/>
      <c r="D11" s="575" t="s">
        <v>259</v>
      </c>
      <c r="E11" s="594" t="s">
        <v>260</v>
      </c>
      <c r="F11" s="575" t="s">
        <v>249</v>
      </c>
      <c r="G11" s="575" t="s">
        <v>250</v>
      </c>
      <c r="H11" s="567" t="s">
        <v>255</v>
      </c>
      <c r="I11" s="568"/>
      <c r="J11" s="568"/>
      <c r="K11" s="568"/>
      <c r="L11" s="568"/>
      <c r="M11" s="568"/>
      <c r="N11" s="569"/>
      <c r="O11" s="567" t="s">
        <v>256</v>
      </c>
      <c r="P11" s="568"/>
      <c r="Q11" s="568"/>
      <c r="R11" s="568"/>
      <c r="S11" s="568"/>
      <c r="T11" s="568"/>
      <c r="U11" s="568"/>
      <c r="V11" s="568"/>
      <c r="W11" s="568"/>
      <c r="X11" s="568"/>
      <c r="Y11" s="568"/>
      <c r="Z11" s="569"/>
    </row>
    <row r="12" spans="1:27" ht="54" customHeight="1" thickBot="1">
      <c r="A12" s="6"/>
      <c r="B12" s="595"/>
      <c r="C12" s="596"/>
      <c r="D12" s="597"/>
      <c r="E12" s="598"/>
      <c r="F12" s="597"/>
      <c r="G12" s="576"/>
      <c r="H12" s="577" t="s">
        <v>257</v>
      </c>
      <c r="I12" s="578"/>
      <c r="J12" s="567" t="s">
        <v>269</v>
      </c>
      <c r="K12" s="569"/>
      <c r="L12" s="533" t="s">
        <v>258</v>
      </c>
      <c r="M12" s="535"/>
      <c r="N12" s="579" t="s">
        <v>268</v>
      </c>
      <c r="O12" s="575" t="s">
        <v>225</v>
      </c>
      <c r="P12" s="575" t="s">
        <v>226</v>
      </c>
      <c r="Q12" s="575" t="s">
        <v>227</v>
      </c>
      <c r="R12" s="575" t="s">
        <v>228</v>
      </c>
      <c r="S12" s="575" t="s">
        <v>227</v>
      </c>
      <c r="T12" s="575" t="s">
        <v>229</v>
      </c>
      <c r="U12" s="575" t="s">
        <v>229</v>
      </c>
      <c r="V12" s="575" t="s">
        <v>228</v>
      </c>
      <c r="W12" s="575" t="s">
        <v>230</v>
      </c>
      <c r="X12" s="575" t="s">
        <v>231</v>
      </c>
      <c r="Y12" s="575" t="s">
        <v>224</v>
      </c>
      <c r="Z12" s="575" t="s">
        <v>232</v>
      </c>
    </row>
    <row r="13" spans="1:27" ht="31.5" customHeight="1" thickBot="1">
      <c r="A13" s="6"/>
      <c r="B13" s="452" t="s">
        <v>7</v>
      </c>
      <c r="C13" s="47" t="s">
        <v>6</v>
      </c>
      <c r="D13" s="576"/>
      <c r="E13" s="596"/>
      <c r="F13" s="567" t="s">
        <v>248</v>
      </c>
      <c r="G13" s="569"/>
      <c r="H13" s="438" t="s">
        <v>7</v>
      </c>
      <c r="I13" s="47" t="s">
        <v>6</v>
      </c>
      <c r="J13" s="335" t="s">
        <v>7</v>
      </c>
      <c r="K13" s="47" t="s">
        <v>6</v>
      </c>
      <c r="L13" s="453" t="s">
        <v>7</v>
      </c>
      <c r="M13" s="52" t="s">
        <v>6</v>
      </c>
      <c r="N13" s="580"/>
      <c r="O13" s="576"/>
      <c r="P13" s="576"/>
      <c r="Q13" s="576"/>
      <c r="R13" s="576"/>
      <c r="S13" s="576"/>
      <c r="T13" s="576"/>
      <c r="U13" s="576"/>
      <c r="V13" s="576"/>
      <c r="W13" s="576"/>
      <c r="X13" s="576"/>
      <c r="Y13" s="576"/>
      <c r="Z13" s="576"/>
    </row>
    <row r="14" spans="1:27" s="53" customFormat="1" ht="25.5">
      <c r="A14" s="8"/>
      <c r="B14" s="17" t="str">
        <f>+IFERROR(VLOOKUP(C14,Listas!$L$8:$M$100,2,FALSE),"")</f>
        <v>10110104</v>
      </c>
      <c r="C14" s="348" t="s">
        <v>262</v>
      </c>
      <c r="D14" s="284"/>
      <c r="E14" s="285"/>
      <c r="F14" s="406"/>
      <c r="G14" s="439" t="s">
        <v>1248</v>
      </c>
      <c r="H14" s="16" t="str">
        <f>+IF(I14=""," ",VLOOKUP(I14,Listas!$I$16:$J$17,2,FALSE))</f>
        <v xml:space="preserve"> </v>
      </c>
      <c r="I14" s="348"/>
      <c r="J14" s="368" t="str">
        <f>+IF(K14=""," ",VLOOKUP(K14,PUC!$B:$C,2,FALSE))</f>
        <v xml:space="preserve"> </v>
      </c>
      <c r="K14" s="348"/>
      <c r="L14" s="17" t="str">
        <f>+IF(M14=""," ",VLOOKUP(M14,Listas!$F$9:$G$17,2,FALSE))</f>
        <v xml:space="preserve"> </v>
      </c>
      <c r="M14" s="348"/>
      <c r="N14" s="430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7" s="53" customFormat="1" ht="29.25" customHeight="1">
      <c r="A15" s="8"/>
      <c r="B15" s="9" t="str">
        <f>+IFERROR(VLOOKUP(C15,Listas!$L$8:$M$100,2,FALSE),"")</f>
        <v>10110104</v>
      </c>
      <c r="C15" s="351" t="s">
        <v>262</v>
      </c>
      <c r="D15" s="282"/>
      <c r="E15" s="283"/>
      <c r="F15" s="407"/>
      <c r="G15" s="440" t="s">
        <v>1249</v>
      </c>
      <c r="H15" s="26" t="str">
        <f>+IF(I15=""," ",VLOOKUP(I15,Listas!$I$16:$J$17,2,FALSE))</f>
        <v xml:space="preserve"> </v>
      </c>
      <c r="I15" s="351"/>
      <c r="J15" s="367" t="str">
        <f>+IF(K15=""," ",VLOOKUP(K15,PUC!$B:$C,2,FALSE))</f>
        <v xml:space="preserve"> </v>
      </c>
      <c r="K15" s="351"/>
      <c r="L15" s="27" t="str">
        <f>+IF(M15=""," ",VLOOKUP(M15,Listas!$F$9:$G$17,2,FALSE))</f>
        <v xml:space="preserve"> </v>
      </c>
      <c r="M15" s="351"/>
      <c r="N15" s="431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</row>
    <row r="16" spans="1:27" s="53" customFormat="1" ht="25.5">
      <c r="A16" s="8"/>
      <c r="B16" s="9" t="str">
        <f>+IFERROR(VLOOKUP(C16,Listas!$L$8:$M$100,2,FALSE),"")</f>
        <v>10110104</v>
      </c>
      <c r="C16" s="351" t="s">
        <v>262</v>
      </c>
      <c r="D16" s="282"/>
      <c r="E16" s="283"/>
      <c r="F16" s="407"/>
      <c r="G16" s="440" t="s">
        <v>1250</v>
      </c>
      <c r="H16" s="26" t="str">
        <f>+IF(I16=""," ",VLOOKUP(I16,Listas!$I$16:$J$17,2,FALSE))</f>
        <v xml:space="preserve"> </v>
      </c>
      <c r="I16" s="351"/>
      <c r="J16" s="367" t="str">
        <f>+IF(K16=""," ",VLOOKUP(K16,PUC!$B:$C,2,FALSE))</f>
        <v xml:space="preserve"> </v>
      </c>
      <c r="K16" s="351"/>
      <c r="L16" s="27" t="str">
        <f>+IF(M16=""," ",VLOOKUP(M16,Listas!$F$9:$G$17,2,FALSE))</f>
        <v xml:space="preserve"> </v>
      </c>
      <c r="M16" s="351"/>
      <c r="N16" s="431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</row>
    <row r="17" spans="1:26" s="53" customFormat="1" ht="25.5">
      <c r="A17" s="8"/>
      <c r="B17" s="9" t="str">
        <f>+IFERROR(VLOOKUP(C17,Listas!$L$8:$M$100,2,FALSE),"")</f>
        <v>10110104</v>
      </c>
      <c r="C17" s="351" t="s">
        <v>262</v>
      </c>
      <c r="D17" s="282"/>
      <c r="E17" s="283"/>
      <c r="F17" s="407"/>
      <c r="G17" s="440" t="s">
        <v>1246</v>
      </c>
      <c r="H17" s="26" t="str">
        <f>+IF(I17=""," ",VLOOKUP(I17,Listas!$I$16:$J$17,2,FALSE))</f>
        <v>07</v>
      </c>
      <c r="I17" s="351" t="s">
        <v>472</v>
      </c>
      <c r="J17" s="367">
        <f>+IF(K17=""," ",VLOOKUP(K17,PUC!$B:$C,2,FALSE))</f>
        <v>5105630101</v>
      </c>
      <c r="K17" s="351" t="s">
        <v>1098</v>
      </c>
      <c r="L17" s="27" t="str">
        <f>+IF(M17=""," ",VLOOKUP(M17,Listas!$F$9:$G$17,2,FALSE))</f>
        <v>07</v>
      </c>
      <c r="M17" s="351" t="s">
        <v>457</v>
      </c>
      <c r="N17" s="432">
        <v>10000000</v>
      </c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</row>
    <row r="18" spans="1:26" s="53" customFormat="1" ht="25.5">
      <c r="A18" s="8"/>
      <c r="B18" s="9" t="str">
        <f>+IFERROR(VLOOKUP(C18,Listas!$L$8:$M$100,2,FALSE),"")</f>
        <v>10110104</v>
      </c>
      <c r="C18" s="351" t="s">
        <v>262</v>
      </c>
      <c r="D18" s="282"/>
      <c r="E18" s="283"/>
      <c r="F18" s="407"/>
      <c r="G18" s="440" t="s">
        <v>1247</v>
      </c>
      <c r="H18" s="26" t="str">
        <f>+IF(I18=""," ",VLOOKUP(I18,Listas!$I$16:$J$17,2,FALSE))</f>
        <v xml:space="preserve"> </v>
      </c>
      <c r="I18" s="351"/>
      <c r="J18" s="367" t="str">
        <f>+IF(K18=""," ",VLOOKUP(K18,PUC!$B:$C,2,FALSE))</f>
        <v xml:space="preserve"> </v>
      </c>
      <c r="K18" s="351"/>
      <c r="L18" s="27" t="str">
        <f>+IF(M18=""," ",VLOOKUP(M18,Listas!$F$9:$G$17,2,FALSE))</f>
        <v xml:space="preserve"> </v>
      </c>
      <c r="M18" s="351"/>
      <c r="N18" s="432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</row>
    <row r="19" spans="1:26" s="53" customFormat="1" ht="25.5">
      <c r="A19" s="8"/>
      <c r="B19" s="9" t="str">
        <f>+IFERROR(VLOOKUP(C19,Listas!$L$8:$M$100,2,FALSE),"")</f>
        <v>10110104</v>
      </c>
      <c r="C19" s="351" t="s">
        <v>262</v>
      </c>
      <c r="D19" s="282"/>
      <c r="E19" s="283"/>
      <c r="F19" s="407"/>
      <c r="G19" s="441" t="s">
        <v>1251</v>
      </c>
      <c r="H19" s="26" t="str">
        <f>+IF(I19=""," ",VLOOKUP(I19,Listas!$I$16:$J$17,2,FALSE))</f>
        <v>03</v>
      </c>
      <c r="I19" s="351" t="s">
        <v>468</v>
      </c>
      <c r="J19" s="367">
        <f>+IF(K19=""," ",VLOOKUP(K19,PUC!$B:$C,2,FALSE))</f>
        <v>1524050101</v>
      </c>
      <c r="K19" s="351" t="s">
        <v>929</v>
      </c>
      <c r="L19" s="27" t="str">
        <f>+IF(M19=""," ",VLOOKUP(M19,Listas!$F$9:$G$17,2,FALSE))</f>
        <v>07</v>
      </c>
      <c r="M19" s="351" t="s">
        <v>457</v>
      </c>
      <c r="N19" s="432">
        <f>12000000+10000000</f>
        <v>22000000</v>
      </c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</row>
    <row r="20" spans="1:26" s="53" customFormat="1" ht="25.5">
      <c r="A20" s="8"/>
      <c r="B20" s="9" t="str">
        <f>+IFERROR(VLOOKUP(C20,Listas!$L$8:$M$100,2,FALSE),"")</f>
        <v>10110104</v>
      </c>
      <c r="C20" s="351" t="s">
        <v>262</v>
      </c>
      <c r="D20" s="282"/>
      <c r="E20" s="283"/>
      <c r="F20" s="407"/>
      <c r="G20" s="441" t="s">
        <v>1252</v>
      </c>
      <c r="H20" s="26" t="str">
        <f>+IF(I20=""," ",VLOOKUP(I20,Listas!$I$16:$J$17,2,FALSE))</f>
        <v>07</v>
      </c>
      <c r="I20" s="351" t="s">
        <v>472</v>
      </c>
      <c r="J20" s="367">
        <f>+IF(K20=""," ",VLOOKUP(K20,PUC!$B:$C,2,FALSE))</f>
        <v>5195959516</v>
      </c>
      <c r="K20" s="351" t="s">
        <v>1129</v>
      </c>
      <c r="L20" s="27" t="str">
        <f>+IF(M20=""," ",VLOOKUP(M20,Listas!$F$9:$G$17,2,FALSE))</f>
        <v>07</v>
      </c>
      <c r="M20" s="351" t="s">
        <v>457</v>
      </c>
      <c r="N20" s="432">
        <v>6500000</v>
      </c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</row>
    <row r="21" spans="1:26" s="53" customFormat="1" ht="25.5">
      <c r="A21" s="8"/>
      <c r="B21" s="9" t="str">
        <f>+IFERROR(VLOOKUP(C21,Listas!$L$8:$M$100,2,FALSE),"")</f>
        <v>10110104</v>
      </c>
      <c r="C21" s="351" t="s">
        <v>262</v>
      </c>
      <c r="D21" s="282"/>
      <c r="E21" s="283"/>
      <c r="F21" s="407"/>
      <c r="G21" s="441" t="s">
        <v>1253</v>
      </c>
      <c r="H21" s="26" t="str">
        <f>+IF(I21=""," ",VLOOKUP(I21,Listas!$I$16:$J$17,2,FALSE))</f>
        <v>07</v>
      </c>
      <c r="I21" s="351" t="s">
        <v>472</v>
      </c>
      <c r="J21" s="367">
        <f>+IF(K21=""," ",VLOOKUP(K21,PUC!$B:$C,2,FALSE))</f>
        <v>5195959518</v>
      </c>
      <c r="K21" s="351" t="s">
        <v>1131</v>
      </c>
      <c r="L21" s="27" t="str">
        <f>+IF(M21=""," ",VLOOKUP(M21,Listas!$F$9:$G$17,2,FALSE))</f>
        <v>07</v>
      </c>
      <c r="M21" s="351" t="s">
        <v>457</v>
      </c>
      <c r="N21" s="432">
        <f>16000000+5000000+20000000</f>
        <v>41000000</v>
      </c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</row>
    <row r="22" spans="1:26" s="53" customFormat="1" ht="26.25" thickBot="1">
      <c r="A22" s="8"/>
      <c r="B22" s="18" t="str">
        <f>+IFERROR(VLOOKUP(C22,Listas!$L$8:$M$100,2,FALSE),"")</f>
        <v>10110104</v>
      </c>
      <c r="C22" s="380" t="s">
        <v>262</v>
      </c>
      <c r="D22" s="286"/>
      <c r="E22" s="287"/>
      <c r="F22" s="369"/>
      <c r="G22" s="469" t="s">
        <v>1254</v>
      </c>
      <c r="H22" s="408" t="str">
        <f>+IF(I22=""," ",VLOOKUP(I22,Listas!$I$16:$J$17,2,FALSE))</f>
        <v>07</v>
      </c>
      <c r="I22" s="380" t="s">
        <v>472</v>
      </c>
      <c r="J22" s="409">
        <f>+IF(K22=""," ",VLOOKUP(K22,PUC!$B:$C,2,FALSE))</f>
        <v>5110350101</v>
      </c>
      <c r="K22" s="380" t="s">
        <v>1162</v>
      </c>
      <c r="L22" s="387" t="str">
        <f>+IF(M22=""," ",VLOOKUP(M22,Listas!$F$9:$G$17,2,FALSE))</f>
        <v>07</v>
      </c>
      <c r="M22" s="380" t="s">
        <v>457</v>
      </c>
      <c r="N22" s="470">
        <f>4000000+1500000</f>
        <v>5500000</v>
      </c>
      <c r="O22" s="19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1"/>
    </row>
    <row r="23" spans="1:26" s="53" customFormat="1" ht="26.25" hidden="1" thickBot="1">
      <c r="A23" s="8"/>
      <c r="B23" s="27" t="str">
        <f>+IFERROR(VLOOKUP(C23,Listas!$L$8:$M$100,2,FALSE),"")</f>
        <v>10110104</v>
      </c>
      <c r="C23" s="351" t="s">
        <v>262</v>
      </c>
      <c r="D23" s="290"/>
      <c r="E23" s="291"/>
      <c r="F23" s="463"/>
      <c r="G23" s="464"/>
      <c r="H23" s="26" t="str">
        <f>+IF(I23=""," ",VLOOKUP(I23,Listas!$I$16:$J$17,2,FALSE))</f>
        <v xml:space="preserve"> </v>
      </c>
      <c r="I23" s="351"/>
      <c r="J23" s="367" t="str">
        <f>+IF(K23=""," ",VLOOKUP(K23,PUC!$B:$C,2,FALSE))</f>
        <v xml:space="preserve"> </v>
      </c>
      <c r="K23" s="351"/>
      <c r="L23" s="27" t="str">
        <f>+IF(M23=""," ",VLOOKUP(M23,Listas!$F$9:$G$17,2,FALSE))</f>
        <v xml:space="preserve"> </v>
      </c>
      <c r="M23" s="351"/>
      <c r="N23" s="465"/>
      <c r="O23" s="466"/>
      <c r="P23" s="467"/>
      <c r="Q23" s="467"/>
      <c r="R23" s="467"/>
      <c r="S23" s="467"/>
      <c r="T23" s="467"/>
      <c r="U23" s="467"/>
      <c r="V23" s="467"/>
      <c r="W23" s="467"/>
      <c r="X23" s="467"/>
      <c r="Y23" s="467"/>
      <c r="Z23" s="468"/>
    </row>
    <row r="24" spans="1:26" s="53" customFormat="1" ht="25.5" hidden="1">
      <c r="A24" s="8"/>
      <c r="B24" s="9" t="str">
        <f>+IFERROR(VLOOKUP(C24,Listas!$L$8:$M$100,2,FALSE),"")</f>
        <v>10110104</v>
      </c>
      <c r="C24" s="351" t="s">
        <v>262</v>
      </c>
      <c r="D24" s="282"/>
      <c r="E24" s="283"/>
      <c r="F24" s="407"/>
      <c r="G24" s="370"/>
      <c r="H24" s="26" t="str">
        <f>+IF(I24=""," ",VLOOKUP(I24,Listas!$I$16:$J$17,2,FALSE))</f>
        <v xml:space="preserve"> </v>
      </c>
      <c r="I24" s="351"/>
      <c r="J24" s="367" t="str">
        <f>+IF(K24=""," ",VLOOKUP(K24,PUC!$B:$C,2,FALSE))</f>
        <v xml:space="preserve"> </v>
      </c>
      <c r="K24" s="351"/>
      <c r="L24" s="27" t="str">
        <f>+IF(M24=""," ",VLOOKUP(M24,Listas!$F$9:$G$17,2,FALSE))</f>
        <v xml:space="preserve"> </v>
      </c>
      <c r="M24" s="351"/>
      <c r="N24" s="431"/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</row>
    <row r="25" spans="1:26" s="53" customFormat="1" ht="25.5" hidden="1">
      <c r="A25" s="8"/>
      <c r="B25" s="9" t="str">
        <f>+IFERROR(VLOOKUP(C25,Listas!$L$8:$M$100,2,FALSE),"")</f>
        <v>10110104</v>
      </c>
      <c r="C25" s="351" t="s">
        <v>262</v>
      </c>
      <c r="D25" s="282"/>
      <c r="E25" s="283"/>
      <c r="F25" s="365"/>
      <c r="G25" s="370"/>
      <c r="H25" s="26" t="str">
        <f>+IF(I25=""," ",VLOOKUP(I25,Listas!$I$16:$J$17,2,FALSE))</f>
        <v xml:space="preserve"> </v>
      </c>
      <c r="I25" s="351"/>
      <c r="J25" s="367" t="str">
        <f>+IF(K25=""," ",VLOOKUP(K25,PUC!$B:$C,2,FALSE))</f>
        <v xml:space="preserve"> </v>
      </c>
      <c r="K25" s="351"/>
      <c r="L25" s="27" t="str">
        <f>+IF(M25=""," ",VLOOKUP(M25,Listas!$F$9:$G$17,2,FALSE))</f>
        <v xml:space="preserve"> </v>
      </c>
      <c r="M25" s="351"/>
      <c r="N25" s="431"/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</row>
    <row r="26" spans="1:26" s="53" customFormat="1" ht="25.5" hidden="1">
      <c r="A26" s="8"/>
      <c r="B26" s="9" t="str">
        <f>+IFERROR(VLOOKUP(C26,Listas!$L$8:$M$100,2,FALSE),"")</f>
        <v>10110104</v>
      </c>
      <c r="C26" s="351" t="s">
        <v>262</v>
      </c>
      <c r="D26" s="282"/>
      <c r="E26" s="283"/>
      <c r="F26" s="407"/>
      <c r="G26" s="370"/>
      <c r="H26" s="26" t="str">
        <f>+IF(I26=""," ",VLOOKUP(I26,Listas!$I$16:$J$17,2,FALSE))</f>
        <v xml:space="preserve"> </v>
      </c>
      <c r="I26" s="351"/>
      <c r="J26" s="367" t="str">
        <f>+IF(K26=""," ",VLOOKUP(K26,PUC!$B:$C,2,FALSE))</f>
        <v xml:space="preserve"> </v>
      </c>
      <c r="K26" s="351"/>
      <c r="L26" s="27" t="str">
        <f>+IF(M26=""," ",VLOOKUP(M26,Listas!$F$9:$G$17,2,FALSE))</f>
        <v xml:space="preserve"> </v>
      </c>
      <c r="M26" s="351"/>
      <c r="N26" s="431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</row>
    <row r="27" spans="1:26" s="53" customFormat="1" ht="25.5" hidden="1">
      <c r="A27" s="8"/>
      <c r="B27" s="9" t="str">
        <f>+IFERROR(VLOOKUP(C27,Listas!$L$8:$M$100,2,FALSE),"")</f>
        <v>10110104</v>
      </c>
      <c r="C27" s="351" t="s">
        <v>262</v>
      </c>
      <c r="D27" s="282"/>
      <c r="E27" s="283"/>
      <c r="F27" s="407"/>
      <c r="G27" s="370"/>
      <c r="H27" s="26" t="str">
        <f>+IF(I27=""," ",VLOOKUP(I27,Listas!$I$16:$J$17,2,FALSE))</f>
        <v xml:space="preserve"> </v>
      </c>
      <c r="I27" s="351"/>
      <c r="J27" s="367" t="str">
        <f>+IF(K27=""," ",VLOOKUP(K27,PUC!$B:$C,2,FALSE))</f>
        <v xml:space="preserve"> </v>
      </c>
      <c r="K27" s="351"/>
      <c r="L27" s="27" t="str">
        <f>+IF(M27=""," ",VLOOKUP(M27,Listas!$F$9:$G$17,2,FALSE))</f>
        <v xml:space="preserve"> </v>
      </c>
      <c r="M27" s="351"/>
      <c r="N27" s="431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</row>
    <row r="28" spans="1:26" s="53" customFormat="1" ht="25.5" hidden="1">
      <c r="A28" s="8"/>
      <c r="B28" s="9" t="str">
        <f>+IFERROR(VLOOKUP(C28,Listas!$L$8:$M$100,2,FALSE),"")</f>
        <v>10110104</v>
      </c>
      <c r="C28" s="351" t="s">
        <v>262</v>
      </c>
      <c r="D28" s="282"/>
      <c r="E28" s="283"/>
      <c r="F28" s="407"/>
      <c r="G28" s="370"/>
      <c r="H28" s="26" t="str">
        <f>+IF(I28=""," ",VLOOKUP(I28,Listas!$I$16:$J$17,2,FALSE))</f>
        <v xml:space="preserve"> </v>
      </c>
      <c r="I28" s="351"/>
      <c r="J28" s="367" t="str">
        <f>+IF(K28=""," ",VLOOKUP(K28,PUC!$B:$C,2,FALSE))</f>
        <v xml:space="preserve"> </v>
      </c>
      <c r="K28" s="351"/>
      <c r="L28" s="27" t="str">
        <f>+IF(M28=""," ",VLOOKUP(M28,Listas!$F$9:$G$17,2,FALSE))</f>
        <v xml:space="preserve"> </v>
      </c>
      <c r="M28" s="351"/>
      <c r="N28" s="431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</row>
    <row r="29" spans="1:26" s="53" customFormat="1" ht="25.5" hidden="1">
      <c r="A29" s="8"/>
      <c r="B29" s="9" t="str">
        <f>+IFERROR(VLOOKUP(C29,Listas!$L$8:$M$100,2,FALSE),"")</f>
        <v>10110104</v>
      </c>
      <c r="C29" s="351" t="s">
        <v>262</v>
      </c>
      <c r="D29" s="282"/>
      <c r="E29" s="283"/>
      <c r="F29" s="407"/>
      <c r="G29" s="370"/>
      <c r="H29" s="26" t="str">
        <f>+IF(I29=""," ",VLOOKUP(I29,Listas!$I$16:$J$17,2,FALSE))</f>
        <v xml:space="preserve"> </v>
      </c>
      <c r="I29" s="351"/>
      <c r="J29" s="367" t="str">
        <f>+IF(K29=""," ",VLOOKUP(K29,PUC!$B:$C,2,FALSE))</f>
        <v xml:space="preserve"> </v>
      </c>
      <c r="K29" s="351"/>
      <c r="L29" s="27" t="str">
        <f>+IF(M29=""," ",VLOOKUP(M29,Listas!$F$9:$G$17,2,FALSE))</f>
        <v xml:space="preserve"> </v>
      </c>
      <c r="M29" s="351"/>
      <c r="N29" s="431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</row>
    <row r="30" spans="1:26" s="53" customFormat="1" ht="25.5" hidden="1">
      <c r="A30" s="8"/>
      <c r="B30" s="9" t="str">
        <f>+IFERROR(VLOOKUP(C30,Listas!$L$8:$M$100,2,FALSE),"")</f>
        <v>10110104</v>
      </c>
      <c r="C30" s="351" t="s">
        <v>262</v>
      </c>
      <c r="D30" s="282"/>
      <c r="E30" s="283"/>
      <c r="F30" s="407"/>
      <c r="G30" s="370"/>
      <c r="H30" s="26" t="str">
        <f>+IF(I30=""," ",VLOOKUP(I30,Listas!$I$16:$J$17,2,FALSE))</f>
        <v xml:space="preserve"> </v>
      </c>
      <c r="I30" s="351"/>
      <c r="J30" s="367" t="str">
        <f>+IF(K30=""," ",VLOOKUP(K30,PUC!$B:$C,2,FALSE))</f>
        <v xml:space="preserve"> </v>
      </c>
      <c r="K30" s="351"/>
      <c r="L30" s="27" t="str">
        <f>+IF(M30=""," ",VLOOKUP(M30,Listas!$F$9:$G$17,2,FALSE))</f>
        <v xml:space="preserve"> </v>
      </c>
      <c r="M30" s="351"/>
      <c r="N30" s="431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</row>
    <row r="31" spans="1:26" s="53" customFormat="1" ht="25.5" hidden="1">
      <c r="A31" s="8"/>
      <c r="B31" s="9" t="str">
        <f>+IFERROR(VLOOKUP(C31,Listas!$L$8:$M$100,2,FALSE),"")</f>
        <v>10110104</v>
      </c>
      <c r="C31" s="351" t="s">
        <v>262</v>
      </c>
      <c r="D31" s="282"/>
      <c r="E31" s="283"/>
      <c r="F31" s="365"/>
      <c r="G31" s="370"/>
      <c r="H31" s="26" t="str">
        <f>+IF(I31=""," ",VLOOKUP(I31,Listas!$I$16:$J$17,2,FALSE))</f>
        <v xml:space="preserve"> </v>
      </c>
      <c r="I31" s="351"/>
      <c r="J31" s="367" t="str">
        <f>+IF(K31=""," ",VLOOKUP(K31,PUC!$B:$C,2,FALSE))</f>
        <v xml:space="preserve"> </v>
      </c>
      <c r="K31" s="351"/>
      <c r="L31" s="27" t="str">
        <f>+IF(M31=""," ",VLOOKUP(M31,Listas!$F$9:$G$17,2,FALSE))</f>
        <v xml:space="preserve"> </v>
      </c>
      <c r="M31" s="351"/>
      <c r="N31" s="431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</row>
    <row r="32" spans="1:26" s="53" customFormat="1" ht="25.5" hidden="1">
      <c r="A32" s="8"/>
      <c r="B32" s="9" t="str">
        <f>+IFERROR(VLOOKUP(C32,Listas!$L$8:$M$100,2,FALSE),"")</f>
        <v>10110104</v>
      </c>
      <c r="C32" s="351" t="s">
        <v>262</v>
      </c>
      <c r="D32" s="282"/>
      <c r="E32" s="283"/>
      <c r="F32" s="365"/>
      <c r="G32" s="370"/>
      <c r="H32" s="26" t="str">
        <f>+IF(I32=""," ",VLOOKUP(I32,Listas!$I$16:$J$17,2,FALSE))</f>
        <v xml:space="preserve"> </v>
      </c>
      <c r="I32" s="351"/>
      <c r="J32" s="367" t="str">
        <f>+IF(K32=""," ",VLOOKUP(K32,PUC!$B:$C,2,FALSE))</f>
        <v xml:space="preserve"> </v>
      </c>
      <c r="K32" s="351"/>
      <c r="L32" s="27" t="str">
        <f>+IF(M32=""," ",VLOOKUP(M32,Listas!$F$9:$G$17,2,FALSE))</f>
        <v xml:space="preserve"> </v>
      </c>
      <c r="M32" s="351"/>
      <c r="N32" s="431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</row>
    <row r="33" spans="1:26" s="53" customFormat="1" ht="25.5" hidden="1">
      <c r="A33" s="8"/>
      <c r="B33" s="9" t="str">
        <f>+IFERROR(VLOOKUP(C33,Listas!$L$8:$M$100,2,FALSE),"")</f>
        <v>10110104</v>
      </c>
      <c r="C33" s="351" t="s">
        <v>262</v>
      </c>
      <c r="D33" s="282"/>
      <c r="E33" s="283"/>
      <c r="F33" s="365"/>
      <c r="G33" s="370"/>
      <c r="H33" s="26" t="str">
        <f>+IF(I33=""," ",VLOOKUP(I33,Listas!$I$16:$J$17,2,FALSE))</f>
        <v xml:space="preserve"> </v>
      </c>
      <c r="I33" s="351"/>
      <c r="J33" s="367" t="str">
        <f>+IF(K33=""," ",VLOOKUP(K33,PUC!$B:$C,2,FALSE))</f>
        <v xml:space="preserve"> </v>
      </c>
      <c r="K33" s="351"/>
      <c r="L33" s="27" t="str">
        <f>+IF(M33=""," ",VLOOKUP(M33,Listas!$F$9:$G$17,2,FALSE))</f>
        <v xml:space="preserve"> </v>
      </c>
      <c r="M33" s="351"/>
      <c r="N33" s="431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</row>
    <row r="34" spans="1:26" s="53" customFormat="1" ht="29.25" hidden="1" customHeight="1">
      <c r="A34" s="8"/>
      <c r="B34" s="9" t="str">
        <f>+IFERROR(VLOOKUP(C34,Listas!$L$8:$M$100,2,FALSE),"")</f>
        <v>10110104</v>
      </c>
      <c r="C34" s="351" t="s">
        <v>262</v>
      </c>
      <c r="D34" s="282"/>
      <c r="E34" s="283"/>
      <c r="F34" s="365"/>
      <c r="G34" s="370"/>
      <c r="H34" s="26" t="str">
        <f>+IF(I34=""," ",VLOOKUP(I34,Listas!$I$16:$J$17,2,FALSE))</f>
        <v xml:space="preserve"> </v>
      </c>
      <c r="I34" s="351"/>
      <c r="J34" s="367" t="str">
        <f>+IF(K34=""," ",VLOOKUP(K34,PUC!$B:$C,2,FALSE))</f>
        <v xml:space="preserve"> </v>
      </c>
      <c r="K34" s="351"/>
      <c r="L34" s="27" t="str">
        <f>+IF(M34=""," ",VLOOKUP(M34,Listas!$F$9:$G$17,2,FALSE))</f>
        <v xml:space="preserve"> </v>
      </c>
      <c r="M34" s="351"/>
      <c r="N34" s="431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</row>
    <row r="35" spans="1:26" s="53" customFormat="1" ht="29.25" hidden="1" customHeight="1">
      <c r="A35" s="8"/>
      <c r="B35" s="9" t="str">
        <f>+IFERROR(VLOOKUP(C35,Listas!$L$8:$M$100,2,FALSE),"")</f>
        <v>10110104</v>
      </c>
      <c r="C35" s="351" t="s">
        <v>262</v>
      </c>
      <c r="D35" s="282"/>
      <c r="E35" s="283"/>
      <c r="F35" s="365"/>
      <c r="G35" s="370"/>
      <c r="H35" s="26" t="str">
        <f>+IF(I35=""," ",VLOOKUP(I35,Listas!$I$16:$J$17,2,FALSE))</f>
        <v xml:space="preserve"> </v>
      </c>
      <c r="I35" s="351"/>
      <c r="J35" s="367" t="str">
        <f>+IF(K35=""," ",VLOOKUP(K35,PUC!$B:$C,2,FALSE))</f>
        <v xml:space="preserve"> </v>
      </c>
      <c r="K35" s="351"/>
      <c r="L35" s="27" t="str">
        <f>+IF(M35=""," ",VLOOKUP(M35,Listas!$F$9:$G$17,2,FALSE))</f>
        <v xml:space="preserve"> </v>
      </c>
      <c r="M35" s="351"/>
      <c r="N35" s="431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</row>
    <row r="36" spans="1:26" s="53" customFormat="1" ht="29.25" hidden="1" customHeight="1">
      <c r="A36" s="8"/>
      <c r="B36" s="9" t="str">
        <f>+IFERROR(VLOOKUP(C36,Listas!$L$8:$M$100,2,FALSE),"")</f>
        <v>10110104</v>
      </c>
      <c r="C36" s="351" t="s">
        <v>262</v>
      </c>
      <c r="D36" s="282"/>
      <c r="E36" s="283"/>
      <c r="F36" s="365"/>
      <c r="G36" s="370"/>
      <c r="H36" s="26" t="str">
        <f>+IF(I36=""," ",VLOOKUP(I36,Listas!$I$16:$J$17,2,FALSE))</f>
        <v xml:space="preserve"> </v>
      </c>
      <c r="I36" s="351"/>
      <c r="J36" s="367" t="str">
        <f>+IF(K36=""," ",VLOOKUP(K36,PUC!$B:$C,2,FALSE))</f>
        <v xml:space="preserve"> </v>
      </c>
      <c r="K36" s="351"/>
      <c r="L36" s="27" t="str">
        <f>+IF(M36=""," ",VLOOKUP(M36,Listas!$F$9:$G$17,2,FALSE))</f>
        <v xml:space="preserve"> </v>
      </c>
      <c r="M36" s="351"/>
      <c r="N36" s="431"/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</row>
    <row r="37" spans="1:26" s="53" customFormat="1" ht="29.25" hidden="1" customHeight="1">
      <c r="A37" s="8"/>
      <c r="B37" s="9" t="str">
        <f>+IFERROR(VLOOKUP(C37,Listas!$L$8:$M$100,2,FALSE),"")</f>
        <v>10110104</v>
      </c>
      <c r="C37" s="351" t="s">
        <v>262</v>
      </c>
      <c r="D37" s="282"/>
      <c r="E37" s="283"/>
      <c r="F37" s="365"/>
      <c r="G37" s="370"/>
      <c r="H37" s="26" t="str">
        <f>+IF(I37=""," ",VLOOKUP(I37,Listas!$I$16:$J$17,2,FALSE))</f>
        <v xml:space="preserve"> </v>
      </c>
      <c r="I37" s="351"/>
      <c r="J37" s="367" t="str">
        <f>+IF(K37=""," ",VLOOKUP(K37,PUC!$B:$C,2,FALSE))</f>
        <v xml:space="preserve"> </v>
      </c>
      <c r="K37" s="351"/>
      <c r="L37" s="27" t="str">
        <f>+IF(M37=""," ",VLOOKUP(M37,Listas!$F$9:$G$17,2,FALSE))</f>
        <v xml:space="preserve"> </v>
      </c>
      <c r="M37" s="351"/>
      <c r="N37" s="431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</row>
    <row r="38" spans="1:26" s="53" customFormat="1" ht="29.25" hidden="1" customHeight="1">
      <c r="A38" s="8"/>
      <c r="B38" s="9" t="str">
        <f>+IFERROR(VLOOKUP(C38,Listas!$L$8:$M$100,2,FALSE),"")</f>
        <v>10110104</v>
      </c>
      <c r="C38" s="351" t="s">
        <v>262</v>
      </c>
      <c r="D38" s="282"/>
      <c r="E38" s="283"/>
      <c r="F38" s="365"/>
      <c r="G38" s="370"/>
      <c r="H38" s="26" t="str">
        <f>+IF(I38=""," ",VLOOKUP(I38,Listas!$I$16:$J$17,2,FALSE))</f>
        <v xml:space="preserve"> </v>
      </c>
      <c r="I38" s="351"/>
      <c r="J38" s="367" t="str">
        <f>+IF(K38=""," ",VLOOKUP(K38,PUC!$B:$C,2,FALSE))</f>
        <v xml:space="preserve"> </v>
      </c>
      <c r="K38" s="351"/>
      <c r="L38" s="27" t="str">
        <f>+IF(M38=""," ",VLOOKUP(M38,Listas!$F$9:$G$17,2,FALSE))</f>
        <v xml:space="preserve"> </v>
      </c>
      <c r="M38" s="351"/>
      <c r="N38" s="431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</row>
    <row r="39" spans="1:26" s="53" customFormat="1" ht="29.25" hidden="1" customHeight="1">
      <c r="A39" s="8"/>
      <c r="B39" s="9" t="str">
        <f>+IFERROR(VLOOKUP(C39,Listas!$L$8:$M$100,2,FALSE),"")</f>
        <v>10110104</v>
      </c>
      <c r="C39" s="351" t="s">
        <v>262</v>
      </c>
      <c r="D39" s="282"/>
      <c r="E39" s="283"/>
      <c r="F39" s="365"/>
      <c r="G39" s="370"/>
      <c r="H39" s="26" t="str">
        <f>+IF(I39=""," ",VLOOKUP(I39,Listas!$I$16:$J$17,2,FALSE))</f>
        <v xml:space="preserve"> </v>
      </c>
      <c r="I39" s="351"/>
      <c r="J39" s="367" t="str">
        <f>+IF(K39=""," ",VLOOKUP(K39,PUC!$B:$C,2,FALSE))</f>
        <v xml:space="preserve"> </v>
      </c>
      <c r="K39" s="351"/>
      <c r="L39" s="27" t="str">
        <f>+IF(M39=""," ",VLOOKUP(M39,Listas!$F$9:$G$17,2,FALSE))</f>
        <v xml:space="preserve"> </v>
      </c>
      <c r="M39" s="351"/>
      <c r="N39" s="431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</row>
    <row r="40" spans="1:26" s="53" customFormat="1" ht="29.25" hidden="1" customHeight="1">
      <c r="A40" s="8"/>
      <c r="B40" s="9" t="str">
        <f>+IFERROR(VLOOKUP(C40,Listas!$L$8:$M$100,2,FALSE),"")</f>
        <v>10110104</v>
      </c>
      <c r="C40" s="351" t="s">
        <v>262</v>
      </c>
      <c r="D40" s="282"/>
      <c r="E40" s="283"/>
      <c r="F40" s="365"/>
      <c r="G40" s="370"/>
      <c r="H40" s="26" t="str">
        <f>+IF(I40=""," ",VLOOKUP(I40,Listas!$I$16:$J$17,2,FALSE))</f>
        <v xml:space="preserve"> </v>
      </c>
      <c r="I40" s="351"/>
      <c r="J40" s="367" t="str">
        <f>+IF(K40=""," ",VLOOKUP(K40,PUC!$B:$C,2,FALSE))</f>
        <v xml:space="preserve"> </v>
      </c>
      <c r="K40" s="351"/>
      <c r="L40" s="27" t="str">
        <f>+IF(M40=""," ",VLOOKUP(M40,Listas!$F$9:$G$17,2,FALSE))</f>
        <v xml:space="preserve"> </v>
      </c>
      <c r="M40" s="351"/>
      <c r="N40" s="431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</row>
    <row r="41" spans="1:26" s="53" customFormat="1" ht="29.25" hidden="1" customHeight="1" thickBot="1">
      <c r="A41" s="8"/>
      <c r="B41" s="18" t="str">
        <f>+IFERROR(VLOOKUP(C41,Listas!$L$8:$M$100,2,FALSE),"")</f>
        <v>10110104</v>
      </c>
      <c r="C41" s="380" t="s">
        <v>262</v>
      </c>
      <c r="D41" s="286"/>
      <c r="E41" s="287"/>
      <c r="F41" s="369"/>
      <c r="G41" s="379"/>
      <c r="H41" s="408" t="str">
        <f>+IF(I41=""," ",VLOOKUP(I41,Listas!$I$16:$J$17,2,FALSE))</f>
        <v xml:space="preserve"> </v>
      </c>
      <c r="I41" s="380"/>
      <c r="J41" s="409" t="str">
        <f>+IF(K41=""," ",VLOOKUP(K41,PUC!$B:$C,2,FALSE))</f>
        <v xml:space="preserve"> </v>
      </c>
      <c r="K41" s="380"/>
      <c r="L41" s="387" t="str">
        <f>+IF(M41=""," ",VLOOKUP(M41,Listas!$F$9:$G$17,2,FALSE))</f>
        <v xml:space="preserve"> </v>
      </c>
      <c r="M41" s="380"/>
      <c r="N41" s="433"/>
      <c r="O41" s="19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1"/>
    </row>
    <row r="42" spans="1:26" s="53" customFormat="1">
      <c r="A42" s="8"/>
      <c r="B42" s="17" t="str">
        <f>+IFERROR(VLOOKUP(C42,Listas!$L$8:$M$100,2,FALSE),"")</f>
        <v>10110105</v>
      </c>
      <c r="C42" s="348" t="s">
        <v>264</v>
      </c>
      <c r="D42" s="284"/>
      <c r="E42" s="285"/>
      <c r="F42" s="588" t="s">
        <v>1338</v>
      </c>
      <c r="G42" s="440" t="s">
        <v>1315</v>
      </c>
      <c r="H42" s="16" t="str">
        <f>+IF(I42=""," ",VLOOKUP(I42,Listas!$I$16:$J$17,2,FALSE))</f>
        <v xml:space="preserve"> </v>
      </c>
      <c r="I42" s="348"/>
      <c r="J42" s="368" t="str">
        <f>+IF(K42=""," ",VLOOKUP(K42,PUC!$B:$C,2,FALSE))</f>
        <v xml:space="preserve"> </v>
      </c>
      <c r="K42" s="348"/>
      <c r="L42" s="17" t="str">
        <f>+IF(M42=""," ",VLOOKUP(M42,Listas!$F$9:$G$17,2,FALSE))</f>
        <v xml:space="preserve"> </v>
      </c>
      <c r="M42" s="348"/>
      <c r="N42" s="430"/>
      <c r="O42" s="10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2"/>
    </row>
    <row r="43" spans="1:26" s="53" customFormat="1">
      <c r="A43" s="8"/>
      <c r="B43" s="9" t="str">
        <f>+IFERROR(VLOOKUP(C43,Listas!$L$8:$M$100,2,FALSE),"")</f>
        <v>10110105</v>
      </c>
      <c r="C43" s="343" t="s">
        <v>264</v>
      </c>
      <c r="D43" s="282"/>
      <c r="E43" s="283"/>
      <c r="F43" s="589"/>
      <c r="G43" s="440" t="s">
        <v>1316</v>
      </c>
      <c r="H43" s="26" t="str">
        <f>+IF(I43=""," ",VLOOKUP(I43,Listas!$I$16:$J$17,2,FALSE))</f>
        <v xml:space="preserve"> </v>
      </c>
      <c r="I43" s="351"/>
      <c r="J43" s="367" t="str">
        <f>+IF(K43=""," ",VLOOKUP(K43,PUC!$B:$C,2,FALSE))</f>
        <v xml:space="preserve"> </v>
      </c>
      <c r="K43" s="351"/>
      <c r="L43" s="27" t="str">
        <f>+IF(M43=""," ",VLOOKUP(M43,Listas!$F$9:$G$17,2,FALSE))</f>
        <v xml:space="preserve"> </v>
      </c>
      <c r="M43" s="351"/>
      <c r="N43" s="431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</row>
    <row r="44" spans="1:26" s="53" customFormat="1" ht="33" customHeight="1">
      <c r="A44" s="8"/>
      <c r="B44" s="9" t="str">
        <f>+IFERROR(VLOOKUP(C44,Listas!$L$8:$M$100,2,FALSE),"")</f>
        <v>10110105</v>
      </c>
      <c r="C44" s="343" t="s">
        <v>264</v>
      </c>
      <c r="D44" s="282"/>
      <c r="E44" s="283"/>
      <c r="F44" s="589"/>
      <c r="G44" s="440" t="s">
        <v>1317</v>
      </c>
      <c r="H44" s="26" t="str">
        <f>+IF(I44=""," ",VLOOKUP(I44,Listas!$I$16:$J$17,2,FALSE))</f>
        <v xml:space="preserve"> </v>
      </c>
      <c r="I44" s="351"/>
      <c r="J44" s="367" t="str">
        <f>+IF(K44=""," ",VLOOKUP(K44,PUC!$B:$C,2,FALSE))</f>
        <v xml:space="preserve"> </v>
      </c>
      <c r="K44" s="351"/>
      <c r="L44" s="27" t="str">
        <f>+IF(M44=""," ",VLOOKUP(M44,Listas!$F$9:$G$17,2,FALSE))</f>
        <v xml:space="preserve"> </v>
      </c>
      <c r="M44" s="351"/>
      <c r="N44" s="431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</row>
    <row r="45" spans="1:26" s="53" customFormat="1" ht="33" customHeight="1">
      <c r="A45" s="8"/>
      <c r="B45" s="9" t="str">
        <f>+IFERROR(VLOOKUP(C45,Listas!$L$8:$M$100,2,FALSE),"")</f>
        <v>10110105</v>
      </c>
      <c r="C45" s="343" t="s">
        <v>264</v>
      </c>
      <c r="D45" s="282"/>
      <c r="E45" s="283"/>
      <c r="F45" s="589"/>
      <c r="G45" s="440" t="s">
        <v>1318</v>
      </c>
      <c r="H45" s="26" t="str">
        <f>+IF(I45=""," ",VLOOKUP(I45,Listas!$I$16:$J$17,2,FALSE))</f>
        <v xml:space="preserve"> </v>
      </c>
      <c r="I45" s="351"/>
      <c r="J45" s="367" t="str">
        <f>+IF(K45=""," ",VLOOKUP(K45,PUC!$B:$C,2,FALSE))</f>
        <v xml:space="preserve"> </v>
      </c>
      <c r="K45" s="351"/>
      <c r="L45" s="27" t="str">
        <f>+IF(M45=""," ",VLOOKUP(M45,Listas!$F$9:$G$17,2,FALSE))</f>
        <v xml:space="preserve"> </v>
      </c>
      <c r="M45" s="351"/>
      <c r="N45" s="431"/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</row>
    <row r="46" spans="1:26" s="53" customFormat="1" ht="33" customHeight="1">
      <c r="A46" s="8"/>
      <c r="B46" s="9" t="str">
        <f>+IFERROR(VLOOKUP(C46,Listas!$L$8:$M$100,2,FALSE),"")</f>
        <v>10110105</v>
      </c>
      <c r="C46" s="343" t="s">
        <v>264</v>
      </c>
      <c r="D46" s="282"/>
      <c r="E46" s="283"/>
      <c r="F46" s="589"/>
      <c r="G46" s="440" t="s">
        <v>1319</v>
      </c>
      <c r="H46" s="26" t="str">
        <f>+IF(I46=""," ",VLOOKUP(I46,Listas!$I$16:$J$17,2,FALSE))</f>
        <v xml:space="preserve"> </v>
      </c>
      <c r="I46" s="351"/>
      <c r="J46" s="367" t="str">
        <f>+IF(K46=""," ",VLOOKUP(K46,PUC!$B:$C,2,FALSE))</f>
        <v xml:space="preserve"> </v>
      </c>
      <c r="K46" s="351"/>
      <c r="L46" s="27" t="str">
        <f>+IF(M46=""," ",VLOOKUP(M46,Listas!$F$9:$G$17,2,FALSE))</f>
        <v xml:space="preserve"> </v>
      </c>
      <c r="M46" s="351"/>
      <c r="N46" s="431"/>
      <c r="O46" s="13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</row>
    <row r="47" spans="1:26" s="53" customFormat="1" ht="33" customHeight="1">
      <c r="A47" s="8"/>
      <c r="B47" s="9" t="str">
        <f>+IFERROR(VLOOKUP(C47,Listas!$L$8:$M$100,2,FALSE),"")</f>
        <v>10110105</v>
      </c>
      <c r="C47" s="343" t="s">
        <v>264</v>
      </c>
      <c r="D47" s="282"/>
      <c r="E47" s="283"/>
      <c r="F47" s="589"/>
      <c r="G47" s="440" t="s">
        <v>1320</v>
      </c>
      <c r="H47" s="26" t="str">
        <f>+IF(I47=""," ",VLOOKUP(I47,Listas!$I$16:$J$17,2,FALSE))</f>
        <v xml:space="preserve"> </v>
      </c>
      <c r="I47" s="351"/>
      <c r="J47" s="367" t="str">
        <f>+IF(K47=""," ",VLOOKUP(K47,PUC!$B:$C,2,FALSE))</f>
        <v xml:space="preserve"> </v>
      </c>
      <c r="K47" s="351"/>
      <c r="L47" s="27" t="str">
        <f>+IF(M47=""," ",VLOOKUP(M47,Listas!$F$9:$G$17,2,FALSE))</f>
        <v xml:space="preserve"> </v>
      </c>
      <c r="M47" s="351"/>
      <c r="N47" s="431"/>
      <c r="O47" s="23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5"/>
    </row>
    <row r="48" spans="1:26" s="53" customFormat="1" ht="33" customHeight="1">
      <c r="A48" s="8"/>
      <c r="B48" s="9" t="str">
        <f>+IFERROR(VLOOKUP(C48,Listas!$L$8:$M$100,2,FALSE),"")</f>
        <v>10110105</v>
      </c>
      <c r="C48" s="343" t="s">
        <v>264</v>
      </c>
      <c r="D48" s="282"/>
      <c r="E48" s="283"/>
      <c r="F48" s="589"/>
      <c r="G48" s="440" t="s">
        <v>1321</v>
      </c>
      <c r="H48" s="26" t="str">
        <f>+IF(I48=""," ",VLOOKUP(I48,Listas!$I$16:$J$17,2,FALSE))</f>
        <v xml:space="preserve"> </v>
      </c>
      <c r="I48" s="351"/>
      <c r="J48" s="367" t="str">
        <f>+IF(K48=""," ",VLOOKUP(K48,PUC!$B:$C,2,FALSE))</f>
        <v xml:space="preserve"> </v>
      </c>
      <c r="K48" s="351"/>
      <c r="L48" s="27" t="str">
        <f>+IF(M48=""," ",VLOOKUP(M48,Listas!$F$9:$G$17,2,FALSE))</f>
        <v xml:space="preserve"> </v>
      </c>
      <c r="M48" s="351"/>
      <c r="N48" s="431"/>
      <c r="O48" s="23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5"/>
    </row>
    <row r="49" spans="1:26" s="53" customFormat="1" ht="33" customHeight="1">
      <c r="A49" s="8"/>
      <c r="B49" s="9" t="str">
        <f>+IFERROR(VLOOKUP(C49,Listas!$L$8:$M$100,2,FALSE),"")</f>
        <v>10110105</v>
      </c>
      <c r="C49" s="343" t="s">
        <v>264</v>
      </c>
      <c r="D49" s="282"/>
      <c r="E49" s="283"/>
      <c r="F49" s="589"/>
      <c r="G49" s="440" t="s">
        <v>1322</v>
      </c>
      <c r="H49" s="26" t="str">
        <f>+IF(I49=""," ",VLOOKUP(I49,Listas!$I$16:$J$17,2,FALSE))</f>
        <v xml:space="preserve"> </v>
      </c>
      <c r="I49" s="351"/>
      <c r="J49" s="367" t="str">
        <f>+IF(K49=""," ",VLOOKUP(K49,PUC!$B:$C,2,FALSE))</f>
        <v xml:space="preserve"> </v>
      </c>
      <c r="K49" s="351"/>
      <c r="L49" s="27" t="str">
        <f>+IF(M49=""," ",VLOOKUP(M49,Listas!$F$9:$G$17,2,FALSE))</f>
        <v xml:space="preserve"> </v>
      </c>
      <c r="M49" s="351"/>
      <c r="N49" s="431"/>
      <c r="O49" s="23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5"/>
    </row>
    <row r="50" spans="1:26" s="53" customFormat="1">
      <c r="A50" s="8"/>
      <c r="B50" s="9" t="str">
        <f>+IFERROR(VLOOKUP(C50,Listas!$L$8:$M$100,2,FALSE),"")</f>
        <v>10110105</v>
      </c>
      <c r="C50" s="343" t="s">
        <v>264</v>
      </c>
      <c r="D50" s="282"/>
      <c r="E50" s="283"/>
      <c r="F50" s="589"/>
      <c r="G50" s="440" t="s">
        <v>1323</v>
      </c>
      <c r="H50" s="26" t="str">
        <f>+IF(I50=""," ",VLOOKUP(I50,Listas!$I$16:$J$17,2,FALSE))</f>
        <v xml:space="preserve"> </v>
      </c>
      <c r="I50" s="351"/>
      <c r="J50" s="367" t="str">
        <f>+IF(K50=""," ",VLOOKUP(K50,PUC!$B:$C,2,FALSE))</f>
        <v xml:space="preserve"> </v>
      </c>
      <c r="K50" s="351"/>
      <c r="L50" s="27" t="str">
        <f>+IF(M50=""," ",VLOOKUP(M50,Listas!$F$9:$G$17,2,FALSE))</f>
        <v xml:space="preserve"> </v>
      </c>
      <c r="M50" s="351"/>
      <c r="N50" s="431"/>
      <c r="O50" s="23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5"/>
    </row>
    <row r="51" spans="1:26" s="53" customFormat="1" ht="33" customHeight="1">
      <c r="A51" s="8"/>
      <c r="B51" s="9" t="str">
        <f>+IFERROR(VLOOKUP(C51,Listas!$L$8:$M$100,2,FALSE),"")</f>
        <v>10110105</v>
      </c>
      <c r="C51" s="343" t="s">
        <v>264</v>
      </c>
      <c r="D51" s="282"/>
      <c r="E51" s="283"/>
      <c r="F51" s="589"/>
      <c r="G51" s="440" t="s">
        <v>1324</v>
      </c>
      <c r="H51" s="26" t="str">
        <f>+IF(I51=""," ",VLOOKUP(I51,Listas!$I$16:$J$17,2,FALSE))</f>
        <v xml:space="preserve"> </v>
      </c>
      <c r="I51" s="351"/>
      <c r="J51" s="367" t="str">
        <f>+IF(K51=""," ",VLOOKUP(K51,PUC!$B:$C,2,FALSE))</f>
        <v xml:space="preserve"> </v>
      </c>
      <c r="K51" s="351"/>
      <c r="L51" s="27" t="str">
        <f>+IF(M51=""," ",VLOOKUP(M51,Listas!$F$9:$G$17,2,FALSE))</f>
        <v xml:space="preserve"> </v>
      </c>
      <c r="M51" s="351"/>
      <c r="N51" s="431"/>
      <c r="O51" s="23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5"/>
    </row>
    <row r="52" spans="1:26" s="53" customFormat="1" ht="33" customHeight="1">
      <c r="A52" s="8"/>
      <c r="B52" s="9" t="str">
        <f>+IFERROR(VLOOKUP(C52,Listas!$L$8:$M$100,2,FALSE),"")</f>
        <v>10110105</v>
      </c>
      <c r="C52" s="343" t="s">
        <v>264</v>
      </c>
      <c r="D52" s="282"/>
      <c r="E52" s="283"/>
      <c r="F52" s="589"/>
      <c r="G52" s="440" t="s">
        <v>1325</v>
      </c>
      <c r="H52" s="26" t="str">
        <f>+IF(I52=""," ",VLOOKUP(I52,Listas!$I$16:$J$17,2,FALSE))</f>
        <v xml:space="preserve"> </v>
      </c>
      <c r="I52" s="351"/>
      <c r="J52" s="367" t="str">
        <f>+IF(K52=""," ",VLOOKUP(K52,PUC!$B:$C,2,FALSE))</f>
        <v xml:space="preserve"> </v>
      </c>
      <c r="K52" s="351"/>
      <c r="L52" s="27" t="str">
        <f>+IF(M52=""," ",VLOOKUP(M52,Listas!$F$9:$G$17,2,FALSE))</f>
        <v xml:space="preserve"> </v>
      </c>
      <c r="M52" s="351"/>
      <c r="N52" s="431"/>
      <c r="O52" s="23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5"/>
    </row>
    <row r="53" spans="1:26" s="53" customFormat="1" ht="33" customHeight="1">
      <c r="A53" s="8"/>
      <c r="B53" s="9" t="str">
        <f>+IFERROR(VLOOKUP(C53,Listas!$L$8:$M$100,2,FALSE),"")</f>
        <v>10110105</v>
      </c>
      <c r="C53" s="343" t="s">
        <v>264</v>
      </c>
      <c r="D53" s="282"/>
      <c r="E53" s="283"/>
      <c r="F53" s="589"/>
      <c r="G53" s="440" t="s">
        <v>1326</v>
      </c>
      <c r="H53" s="26" t="str">
        <f>+IF(I53=""," ",VLOOKUP(I53,Listas!$I$16:$J$17,2,FALSE))</f>
        <v xml:space="preserve"> </v>
      </c>
      <c r="I53" s="351"/>
      <c r="J53" s="367" t="str">
        <f>+IF(K53=""," ",VLOOKUP(K53,PUC!$B:$C,2,FALSE))</f>
        <v xml:space="preserve"> </v>
      </c>
      <c r="K53" s="351"/>
      <c r="L53" s="27" t="str">
        <f>+IF(M53=""," ",VLOOKUP(M53,Listas!$F$9:$G$17,2,FALSE))</f>
        <v xml:space="preserve"> </v>
      </c>
      <c r="M53" s="351"/>
      <c r="N53" s="431"/>
      <c r="O53" s="23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5"/>
    </row>
    <row r="54" spans="1:26" s="53" customFormat="1" ht="33" customHeight="1">
      <c r="A54" s="8"/>
      <c r="B54" s="9" t="str">
        <f>+IFERROR(VLOOKUP(C54,Listas!$L$8:$M$100,2,FALSE),"")</f>
        <v>10110105</v>
      </c>
      <c r="C54" s="343" t="s">
        <v>264</v>
      </c>
      <c r="D54" s="282"/>
      <c r="E54" s="283"/>
      <c r="F54" s="589"/>
      <c r="G54" s="440" t="s">
        <v>1327</v>
      </c>
      <c r="H54" s="26" t="str">
        <f>+IF(I54=""," ",VLOOKUP(I54,Listas!$I$16:$J$17,2,FALSE))</f>
        <v xml:space="preserve"> </v>
      </c>
      <c r="I54" s="351"/>
      <c r="J54" s="367" t="str">
        <f>+IF(K54=""," ",VLOOKUP(K54,PUC!$B:$C,2,FALSE))</f>
        <v xml:space="preserve"> </v>
      </c>
      <c r="K54" s="351"/>
      <c r="L54" s="27" t="str">
        <f>+IF(M54=""," ",VLOOKUP(M54,Listas!$F$9:$G$17,2,FALSE))</f>
        <v xml:space="preserve"> </v>
      </c>
      <c r="M54" s="351"/>
      <c r="N54" s="431"/>
      <c r="O54" s="23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5"/>
    </row>
    <row r="55" spans="1:26" s="53" customFormat="1" ht="33" customHeight="1">
      <c r="A55" s="8"/>
      <c r="B55" s="9" t="str">
        <f>+IFERROR(VLOOKUP(C55,Listas!$L$8:$M$100,2,FALSE),"")</f>
        <v>10110105</v>
      </c>
      <c r="C55" s="343" t="s">
        <v>264</v>
      </c>
      <c r="D55" s="282"/>
      <c r="E55" s="283"/>
      <c r="F55" s="589"/>
      <c r="G55" s="440" t="s">
        <v>1328</v>
      </c>
      <c r="H55" s="26" t="str">
        <f>+IF(I55=""," ",VLOOKUP(I55,Listas!$I$16:$J$17,2,FALSE))</f>
        <v xml:space="preserve"> </v>
      </c>
      <c r="I55" s="351"/>
      <c r="J55" s="367" t="str">
        <f>+IF(K55=""," ",VLOOKUP(K55,PUC!$B:$C,2,FALSE))</f>
        <v xml:space="preserve"> </v>
      </c>
      <c r="K55" s="351"/>
      <c r="L55" s="27" t="str">
        <f>+IF(M55=""," ",VLOOKUP(M55,Listas!$F$9:$G$17,2,FALSE))</f>
        <v xml:space="preserve"> </v>
      </c>
      <c r="M55" s="351"/>
      <c r="N55" s="431"/>
      <c r="O55" s="23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5"/>
    </row>
    <row r="56" spans="1:26" s="53" customFormat="1" ht="33" customHeight="1">
      <c r="A56" s="8"/>
      <c r="B56" s="9" t="str">
        <f>+IFERROR(VLOOKUP(C56,Listas!$L$8:$M$100,2,FALSE),"")</f>
        <v>10110105</v>
      </c>
      <c r="C56" s="343" t="s">
        <v>264</v>
      </c>
      <c r="D56" s="282"/>
      <c r="E56" s="283"/>
      <c r="F56" s="589"/>
      <c r="G56" s="440" t="s">
        <v>1329</v>
      </c>
      <c r="H56" s="26" t="str">
        <f>+IF(I56=""," ",VLOOKUP(I56,Listas!$I$16:$J$17,2,FALSE))</f>
        <v xml:space="preserve"> </v>
      </c>
      <c r="I56" s="351"/>
      <c r="J56" s="367" t="str">
        <f>+IF(K56=""," ",VLOOKUP(K56,PUC!$B:$C,2,FALSE))</f>
        <v xml:space="preserve"> </v>
      </c>
      <c r="K56" s="351"/>
      <c r="L56" s="27" t="str">
        <f>+IF(M56=""," ",VLOOKUP(M56,Listas!$F$9:$G$17,2,FALSE))</f>
        <v xml:space="preserve"> </v>
      </c>
      <c r="M56" s="351"/>
      <c r="N56" s="431"/>
      <c r="O56" s="23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5"/>
    </row>
    <row r="57" spans="1:26" s="53" customFormat="1" ht="33" customHeight="1">
      <c r="A57" s="8"/>
      <c r="B57" s="9" t="str">
        <f>+IFERROR(VLOOKUP(C57,Listas!$L$8:$M$100,2,FALSE),"")</f>
        <v>10110105</v>
      </c>
      <c r="C57" s="343" t="s">
        <v>264</v>
      </c>
      <c r="D57" s="282"/>
      <c r="E57" s="283"/>
      <c r="F57" s="589"/>
      <c r="G57" s="440" t="s">
        <v>1330</v>
      </c>
      <c r="H57" s="26" t="str">
        <f>+IF(I57=""," ",VLOOKUP(I57,Listas!$I$16:$J$17,2,FALSE))</f>
        <v xml:space="preserve"> </v>
      </c>
      <c r="I57" s="351"/>
      <c r="J57" s="367" t="str">
        <f>+IF(K57=""," ",VLOOKUP(K57,PUC!$B:$C,2,FALSE))</f>
        <v xml:space="preserve"> </v>
      </c>
      <c r="K57" s="351"/>
      <c r="L57" s="27" t="str">
        <f>+IF(M57=""," ",VLOOKUP(M57,Listas!$F$9:$G$17,2,FALSE))</f>
        <v xml:space="preserve"> </v>
      </c>
      <c r="M57" s="351"/>
      <c r="N57" s="431"/>
      <c r="O57" s="23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5"/>
    </row>
    <row r="58" spans="1:26" s="53" customFormat="1" ht="33" customHeight="1">
      <c r="A58" s="8"/>
      <c r="B58" s="9" t="str">
        <f>+IFERROR(VLOOKUP(C58,Listas!$L$8:$M$100,2,FALSE),"")</f>
        <v>10110105</v>
      </c>
      <c r="C58" s="343" t="s">
        <v>264</v>
      </c>
      <c r="D58" s="282"/>
      <c r="E58" s="283"/>
      <c r="F58" s="589"/>
      <c r="G58" s="440" t="s">
        <v>1331</v>
      </c>
      <c r="H58" s="26" t="str">
        <f>+IF(I58=""," ",VLOOKUP(I58,Listas!$I$16:$J$17,2,FALSE))</f>
        <v xml:space="preserve"> </v>
      </c>
      <c r="I58" s="351"/>
      <c r="J58" s="367" t="str">
        <f>+IF(K58=""," ",VLOOKUP(K58,PUC!$B:$C,2,FALSE))</f>
        <v xml:space="preserve"> </v>
      </c>
      <c r="K58" s="351"/>
      <c r="L58" s="27" t="str">
        <f>+IF(M58=""," ",VLOOKUP(M58,Listas!$F$9:$G$17,2,FALSE))</f>
        <v xml:space="preserve"> </v>
      </c>
      <c r="M58" s="351"/>
      <c r="N58" s="431"/>
      <c r="O58" s="23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5"/>
    </row>
    <row r="59" spans="1:26" s="53" customFormat="1" ht="33" customHeight="1">
      <c r="A59" s="8"/>
      <c r="B59" s="9" t="str">
        <f>+IFERROR(VLOOKUP(C59,Listas!$L$8:$M$100,2,FALSE),"")</f>
        <v>10110105</v>
      </c>
      <c r="C59" s="343" t="s">
        <v>264</v>
      </c>
      <c r="D59" s="282"/>
      <c r="E59" s="283"/>
      <c r="F59" s="589"/>
      <c r="G59" s="440" t="s">
        <v>1332</v>
      </c>
      <c r="H59" s="26" t="str">
        <f>+IF(I59=""," ",VLOOKUP(I59,Listas!$I$16:$J$17,2,FALSE))</f>
        <v xml:space="preserve"> </v>
      </c>
      <c r="I59" s="351"/>
      <c r="J59" s="367" t="str">
        <f>+IF(K59=""," ",VLOOKUP(K59,PUC!$B:$C,2,FALSE))</f>
        <v xml:space="preserve"> </v>
      </c>
      <c r="K59" s="351"/>
      <c r="L59" s="27" t="str">
        <f>+IF(M59=""," ",VLOOKUP(M59,Listas!$F$9:$G$17,2,FALSE))</f>
        <v xml:space="preserve"> </v>
      </c>
      <c r="M59" s="351"/>
      <c r="N59" s="431"/>
      <c r="O59" s="23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5"/>
    </row>
    <row r="60" spans="1:26" s="53" customFormat="1" ht="33" customHeight="1">
      <c r="A60" s="8"/>
      <c r="B60" s="9" t="str">
        <f>+IFERROR(VLOOKUP(C60,Listas!$L$8:$M$100,2,FALSE),"")</f>
        <v>10110105</v>
      </c>
      <c r="C60" s="343" t="s">
        <v>264</v>
      </c>
      <c r="D60" s="282"/>
      <c r="E60" s="283"/>
      <c r="F60" s="589"/>
      <c r="G60" s="440" t="s">
        <v>1333</v>
      </c>
      <c r="H60" s="26" t="str">
        <f>+IF(I60=""," ",VLOOKUP(I60,Listas!$I$16:$J$17,2,FALSE))</f>
        <v xml:space="preserve"> </v>
      </c>
      <c r="I60" s="351"/>
      <c r="J60" s="367" t="str">
        <f>+IF(K60=""," ",VLOOKUP(K60,PUC!$B:$C,2,FALSE))</f>
        <v xml:space="preserve"> </v>
      </c>
      <c r="K60" s="351"/>
      <c r="L60" s="27" t="str">
        <f>+IF(M60=""," ",VLOOKUP(M60,Listas!$F$9:$G$17,2,FALSE))</f>
        <v xml:space="preserve"> </v>
      </c>
      <c r="M60" s="351"/>
      <c r="N60" s="431"/>
      <c r="O60" s="23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5"/>
    </row>
    <row r="61" spans="1:26" s="53" customFormat="1" ht="33" customHeight="1">
      <c r="A61" s="8"/>
      <c r="B61" s="9" t="str">
        <f>+IFERROR(VLOOKUP(C61,Listas!$L$8:$M$100,2,FALSE),"")</f>
        <v>10110105</v>
      </c>
      <c r="C61" s="343" t="s">
        <v>264</v>
      </c>
      <c r="D61" s="282"/>
      <c r="E61" s="283"/>
      <c r="F61" s="589"/>
      <c r="G61" s="440" t="s">
        <v>1334</v>
      </c>
      <c r="H61" s="26" t="str">
        <f>+IF(I61=""," ",VLOOKUP(I61,Listas!$I$16:$J$17,2,FALSE))</f>
        <v xml:space="preserve"> </v>
      </c>
      <c r="I61" s="351"/>
      <c r="J61" s="367" t="str">
        <f>+IF(K61=""," ",VLOOKUP(K61,PUC!$B:$C,2,FALSE))</f>
        <v xml:space="preserve"> </v>
      </c>
      <c r="K61" s="351"/>
      <c r="L61" s="27" t="str">
        <f>+IF(M61=""," ",VLOOKUP(M61,Listas!$F$9:$G$17,2,FALSE))</f>
        <v xml:space="preserve"> </v>
      </c>
      <c r="M61" s="351"/>
      <c r="N61" s="431"/>
      <c r="O61" s="23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5"/>
    </row>
    <row r="62" spans="1:26" s="53" customFormat="1" ht="33" customHeight="1">
      <c r="A62" s="8"/>
      <c r="B62" s="9" t="str">
        <f>+IFERROR(VLOOKUP(C62,Listas!$L$8:$M$100,2,FALSE),"")</f>
        <v>10110105</v>
      </c>
      <c r="C62" s="343" t="s">
        <v>264</v>
      </c>
      <c r="D62" s="282"/>
      <c r="E62" s="283"/>
      <c r="F62" s="589"/>
      <c r="G62" s="440" t="s">
        <v>1335</v>
      </c>
      <c r="H62" s="26" t="str">
        <f>+IF(I62=""," ",VLOOKUP(I62,Listas!$I$16:$J$17,2,FALSE))</f>
        <v xml:space="preserve"> </v>
      </c>
      <c r="I62" s="351"/>
      <c r="J62" s="367" t="str">
        <f>+IF(K62=""," ",VLOOKUP(K62,PUC!$B:$C,2,FALSE))</f>
        <v xml:space="preserve"> </v>
      </c>
      <c r="K62" s="351"/>
      <c r="L62" s="27" t="str">
        <f>+IF(M62=""," ",VLOOKUP(M62,Listas!$F$9:$G$17,2,FALSE))</f>
        <v xml:space="preserve"> </v>
      </c>
      <c r="M62" s="351"/>
      <c r="N62" s="431"/>
      <c r="O62" s="23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5"/>
    </row>
    <row r="63" spans="1:26" s="53" customFormat="1" ht="33" customHeight="1">
      <c r="A63" s="8"/>
      <c r="B63" s="9" t="str">
        <f>+IFERROR(VLOOKUP(C63,Listas!$L$8:$M$100,2,FALSE),"")</f>
        <v>10110105</v>
      </c>
      <c r="C63" s="343" t="s">
        <v>264</v>
      </c>
      <c r="D63" s="282"/>
      <c r="E63" s="283"/>
      <c r="F63" s="589"/>
      <c r="G63" s="440" t="s">
        <v>1336</v>
      </c>
      <c r="H63" s="26" t="str">
        <f>+IF(I63=""," ",VLOOKUP(I63,Listas!$I$16:$J$17,2,FALSE))</f>
        <v xml:space="preserve"> </v>
      </c>
      <c r="I63" s="351"/>
      <c r="J63" s="367" t="str">
        <f>+IF(K63=""," ",VLOOKUP(K63,PUC!$B:$C,2,FALSE))</f>
        <v xml:space="preserve"> </v>
      </c>
      <c r="K63" s="351"/>
      <c r="L63" s="27" t="str">
        <f>+IF(M63=""," ",VLOOKUP(M63,Listas!$F$9:$G$17,2,FALSE))</f>
        <v xml:space="preserve"> </v>
      </c>
      <c r="M63" s="351"/>
      <c r="N63" s="431"/>
      <c r="O63" s="23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5"/>
    </row>
    <row r="64" spans="1:26" s="53" customFormat="1" ht="33" customHeight="1" thickBot="1">
      <c r="A64" s="8"/>
      <c r="B64" s="9" t="str">
        <f>+IFERROR(VLOOKUP(C64,Listas!$L$8:$M$100,2,FALSE),"")</f>
        <v>10110105</v>
      </c>
      <c r="C64" s="343" t="s">
        <v>264</v>
      </c>
      <c r="D64" s="282"/>
      <c r="E64" s="283"/>
      <c r="F64" s="590"/>
      <c r="G64" s="440" t="s">
        <v>1337</v>
      </c>
      <c r="H64" s="26" t="str">
        <f>+IF(I64=""," ",VLOOKUP(I64,Listas!$I$16:$J$17,2,FALSE))</f>
        <v xml:space="preserve"> </v>
      </c>
      <c r="I64" s="351"/>
      <c r="J64" s="367" t="str">
        <f>+IF(K64=""," ",VLOOKUP(K64,PUC!$B:$C,2,FALSE))</f>
        <v xml:space="preserve"> </v>
      </c>
      <c r="K64" s="351"/>
      <c r="L64" s="27" t="str">
        <f>+IF(M64=""," ",VLOOKUP(M64,Listas!$F$9:$G$17,2,FALSE))</f>
        <v xml:space="preserve"> </v>
      </c>
      <c r="M64" s="351"/>
      <c r="N64" s="431"/>
      <c r="O64" s="23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5"/>
    </row>
    <row r="65" spans="1:27" s="53" customFormat="1" hidden="1">
      <c r="A65" s="8"/>
      <c r="B65" s="9" t="str">
        <f>+IFERROR(VLOOKUP(C65,Listas!$L$8:$M$100,2,FALSE),"")</f>
        <v>10110105</v>
      </c>
      <c r="C65" s="343" t="s">
        <v>264</v>
      </c>
      <c r="D65" s="282"/>
      <c r="E65" s="283"/>
      <c r="F65" s="407"/>
      <c r="G65" s="370"/>
      <c r="H65" s="26" t="str">
        <f>+IF(I65=""," ",VLOOKUP(I65,Listas!$I$16:$J$17,2,FALSE))</f>
        <v xml:space="preserve"> </v>
      </c>
      <c r="I65" s="351"/>
      <c r="J65" s="367" t="str">
        <f>+IF(K65=""," ",VLOOKUP(K65,PUC!$B:$C,2,FALSE))</f>
        <v xml:space="preserve"> </v>
      </c>
      <c r="K65" s="351"/>
      <c r="L65" s="27" t="str">
        <f>+IF(M65=""," ",VLOOKUP(M65,Listas!$F$9:$G$17,2,FALSE))</f>
        <v xml:space="preserve"> </v>
      </c>
      <c r="M65" s="351"/>
      <c r="N65" s="431"/>
      <c r="O65" s="23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5"/>
    </row>
    <row r="66" spans="1:27" s="53" customFormat="1" hidden="1">
      <c r="A66" s="8"/>
      <c r="B66" s="9" t="str">
        <f>+IFERROR(VLOOKUP(C66,Listas!$L$8:$M$100,2,FALSE),"")</f>
        <v>10110105</v>
      </c>
      <c r="C66" s="343" t="s">
        <v>264</v>
      </c>
      <c r="D66" s="282"/>
      <c r="E66" s="283"/>
      <c r="F66" s="407"/>
      <c r="G66" s="370"/>
      <c r="H66" s="26" t="str">
        <f>+IF(I66=""," ",VLOOKUP(I66,Listas!$I$16:$J$17,2,FALSE))</f>
        <v xml:space="preserve"> </v>
      </c>
      <c r="I66" s="351"/>
      <c r="J66" s="367" t="str">
        <f>+IF(K66=""," ",VLOOKUP(K66,PUC!$B:$C,2,FALSE))</f>
        <v xml:space="preserve"> </v>
      </c>
      <c r="K66" s="351"/>
      <c r="L66" s="27" t="str">
        <f>+IF(M66=""," ",VLOOKUP(M66,Listas!$F$9:$G$17,2,FALSE))</f>
        <v xml:space="preserve"> </v>
      </c>
      <c r="M66" s="351"/>
      <c r="N66" s="431"/>
      <c r="O66" s="23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5"/>
    </row>
    <row r="67" spans="1:27" s="53" customFormat="1" hidden="1">
      <c r="A67" s="8"/>
      <c r="B67" s="9" t="str">
        <f>+IFERROR(VLOOKUP(C67,Listas!$L$8:$M$100,2,FALSE),"")</f>
        <v>10110105</v>
      </c>
      <c r="C67" s="343" t="s">
        <v>264</v>
      </c>
      <c r="D67" s="282"/>
      <c r="E67" s="283"/>
      <c r="F67" s="407"/>
      <c r="G67" s="370"/>
      <c r="H67" s="26" t="str">
        <f>+IF(I67=""," ",VLOOKUP(I67,Listas!$I$16:$J$17,2,FALSE))</f>
        <v xml:space="preserve"> </v>
      </c>
      <c r="I67" s="351"/>
      <c r="J67" s="367" t="str">
        <f>+IF(K67=""," ",VLOOKUP(K67,PUC!$B:$C,2,FALSE))</f>
        <v xml:space="preserve"> </v>
      </c>
      <c r="K67" s="351"/>
      <c r="L67" s="27" t="str">
        <f>+IF(M67=""," ",VLOOKUP(M67,Listas!$F$9:$G$17,2,FALSE))</f>
        <v xml:space="preserve"> </v>
      </c>
      <c r="M67" s="351"/>
      <c r="N67" s="431"/>
      <c r="O67" s="23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5"/>
    </row>
    <row r="68" spans="1:27" s="53" customFormat="1" hidden="1">
      <c r="A68" s="8"/>
      <c r="B68" s="9" t="str">
        <f>+IFERROR(VLOOKUP(C68,Listas!$L$8:$M$100,2,FALSE),"")</f>
        <v>10110105</v>
      </c>
      <c r="C68" s="343" t="s">
        <v>264</v>
      </c>
      <c r="D68" s="282"/>
      <c r="E68" s="283"/>
      <c r="F68" s="407"/>
      <c r="G68" s="370"/>
      <c r="H68" s="26" t="str">
        <f>+IF(I68=""," ",VLOOKUP(I68,Listas!$I$16:$J$17,2,FALSE))</f>
        <v xml:space="preserve"> </v>
      </c>
      <c r="I68" s="351"/>
      <c r="J68" s="367" t="str">
        <f>+IF(K68=""," ",VLOOKUP(K68,PUC!$B:$C,2,FALSE))</f>
        <v xml:space="preserve"> </v>
      </c>
      <c r="K68" s="351"/>
      <c r="L68" s="27" t="str">
        <f>+IF(M68=""," ",VLOOKUP(M68,Listas!$F$9:$G$17,2,FALSE))</f>
        <v xml:space="preserve"> </v>
      </c>
      <c r="M68" s="351"/>
      <c r="N68" s="431"/>
      <c r="O68" s="23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5"/>
    </row>
    <row r="69" spans="1:27" s="54" customFormat="1" hidden="1">
      <c r="A69" s="8"/>
      <c r="B69" s="9" t="str">
        <f>+IFERROR(VLOOKUP(C69,Listas!$L$8:$M$100,2,FALSE),"")</f>
        <v>10110105</v>
      </c>
      <c r="C69" s="343" t="s">
        <v>264</v>
      </c>
      <c r="D69" s="282"/>
      <c r="E69" s="283"/>
      <c r="F69" s="407"/>
      <c r="G69" s="370"/>
      <c r="H69" s="26" t="str">
        <f>+IF(I69=""," ",VLOOKUP(I69,Listas!$I$16:$J$17,2,FALSE))</f>
        <v xml:space="preserve"> </v>
      </c>
      <c r="I69" s="351"/>
      <c r="J69" s="367" t="str">
        <f>+IF(K69=""," ",VLOOKUP(K69,PUC!$B:$C,2,FALSE))</f>
        <v xml:space="preserve"> </v>
      </c>
      <c r="K69" s="351"/>
      <c r="L69" s="27" t="str">
        <f>+IF(M69=""," ",VLOOKUP(M69,Listas!$F$9:$G$17,2,FALSE))</f>
        <v xml:space="preserve"> </v>
      </c>
      <c r="M69" s="351"/>
      <c r="N69" s="431"/>
      <c r="O69" s="23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5"/>
      <c r="AA69" s="53"/>
    </row>
    <row r="70" spans="1:27" s="54" customFormat="1" hidden="1">
      <c r="A70" s="8"/>
      <c r="B70" s="9" t="str">
        <f>+IFERROR(VLOOKUP(C70,Listas!$L$8:$M$100,2,FALSE),"")</f>
        <v>10110105</v>
      </c>
      <c r="C70" s="343" t="s">
        <v>264</v>
      </c>
      <c r="D70" s="282"/>
      <c r="E70" s="283"/>
      <c r="F70" s="407"/>
      <c r="G70" s="370"/>
      <c r="H70" s="26" t="str">
        <f>+IF(I70=""," ",VLOOKUP(I70,Listas!$I$16:$J$17,2,FALSE))</f>
        <v xml:space="preserve"> </v>
      </c>
      <c r="I70" s="351"/>
      <c r="J70" s="367" t="str">
        <f>+IF(K70=""," ",VLOOKUP(K70,PUC!$B:$C,2,FALSE))</f>
        <v xml:space="preserve"> </v>
      </c>
      <c r="K70" s="351"/>
      <c r="L70" s="27" t="str">
        <f>+IF(M70=""," ",VLOOKUP(M70,Listas!$F$9:$G$17,2,FALSE))</f>
        <v xml:space="preserve"> </v>
      </c>
      <c r="M70" s="351"/>
      <c r="N70" s="431"/>
      <c r="O70" s="23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5"/>
      <c r="AA70" s="53"/>
    </row>
    <row r="71" spans="1:27" s="54" customFormat="1" hidden="1">
      <c r="A71" s="8"/>
      <c r="B71" s="9" t="str">
        <f>+IFERROR(VLOOKUP(C71,Listas!$L$8:$M$100,2,FALSE),"")</f>
        <v>10110105</v>
      </c>
      <c r="C71" s="343" t="s">
        <v>264</v>
      </c>
      <c r="D71" s="282"/>
      <c r="E71" s="283"/>
      <c r="F71" s="407"/>
      <c r="G71" s="370"/>
      <c r="H71" s="26" t="str">
        <f>+IF(I71=""," ",VLOOKUP(I71,Listas!$I$16:$J$17,2,FALSE))</f>
        <v xml:space="preserve"> </v>
      </c>
      <c r="I71" s="351"/>
      <c r="J71" s="367" t="str">
        <f>+IF(K71=""," ",VLOOKUP(K71,PUC!$B:$C,2,FALSE))</f>
        <v xml:space="preserve"> </v>
      </c>
      <c r="K71" s="351"/>
      <c r="L71" s="27" t="str">
        <f>+IF(M71=""," ",VLOOKUP(M71,Listas!$F$9:$G$17,2,FALSE))</f>
        <v xml:space="preserve"> </v>
      </c>
      <c r="M71" s="351"/>
      <c r="N71" s="431"/>
      <c r="O71" s="23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5"/>
      <c r="AA71" s="53"/>
    </row>
    <row r="72" spans="1:27" s="54" customFormat="1" ht="30" hidden="1" customHeight="1">
      <c r="A72" s="8"/>
      <c r="B72" s="9" t="str">
        <f>+IFERROR(VLOOKUP(C72,Listas!$L$8:$M$100,2,FALSE),"")</f>
        <v>10110105</v>
      </c>
      <c r="C72" s="343" t="s">
        <v>264</v>
      </c>
      <c r="D72" s="282"/>
      <c r="E72" s="283"/>
      <c r="F72" s="407"/>
      <c r="G72" s="370"/>
      <c r="H72" s="26" t="str">
        <f>+IF(I72=""," ",VLOOKUP(I72,Listas!$I$16:$J$17,2,FALSE))</f>
        <v xml:space="preserve"> </v>
      </c>
      <c r="I72" s="351"/>
      <c r="J72" s="367" t="str">
        <f>+IF(K72=""," ",VLOOKUP(K72,PUC!$B:$C,2,FALSE))</f>
        <v xml:space="preserve"> </v>
      </c>
      <c r="K72" s="351"/>
      <c r="L72" s="27" t="str">
        <f>+IF(M72=""," ",VLOOKUP(M72,Listas!$F$9:$G$17,2,FALSE))</f>
        <v xml:space="preserve"> </v>
      </c>
      <c r="M72" s="351"/>
      <c r="N72" s="431"/>
      <c r="O72" s="23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5"/>
      <c r="AA72" s="53"/>
    </row>
    <row r="73" spans="1:27" s="54" customFormat="1" hidden="1">
      <c r="A73" s="8"/>
      <c r="B73" s="9" t="str">
        <f>+IFERROR(VLOOKUP(C73,Listas!$L$8:$M$100,2,FALSE),"")</f>
        <v>10110105</v>
      </c>
      <c r="C73" s="343" t="s">
        <v>264</v>
      </c>
      <c r="D73" s="282"/>
      <c r="E73" s="283"/>
      <c r="F73" s="407"/>
      <c r="G73" s="370"/>
      <c r="H73" s="26" t="str">
        <f>+IF(I73=""," ",VLOOKUP(I73,Listas!$I$16:$J$17,2,FALSE))</f>
        <v xml:space="preserve"> </v>
      </c>
      <c r="I73" s="351"/>
      <c r="J73" s="367" t="str">
        <f>+IF(K73=""," ",VLOOKUP(K73,PUC!$B:$C,2,FALSE))</f>
        <v xml:space="preserve"> </v>
      </c>
      <c r="K73" s="351"/>
      <c r="L73" s="27" t="str">
        <f>+IF(M73=""," ",VLOOKUP(M73,Listas!$F$9:$G$17,2,FALSE))</f>
        <v xml:space="preserve"> </v>
      </c>
      <c r="M73" s="351"/>
      <c r="N73" s="431"/>
      <c r="O73" s="23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5"/>
      <c r="AA73" s="53"/>
    </row>
    <row r="74" spans="1:27" s="54" customFormat="1" hidden="1">
      <c r="A74" s="8"/>
      <c r="B74" s="9" t="str">
        <f>+IFERROR(VLOOKUP(C74,Listas!$L$8:$M$100,2,FALSE),"")</f>
        <v>10110105</v>
      </c>
      <c r="C74" s="343" t="s">
        <v>264</v>
      </c>
      <c r="D74" s="282"/>
      <c r="E74" s="283"/>
      <c r="F74" s="365"/>
      <c r="G74" s="370"/>
      <c r="H74" s="26" t="str">
        <f>+IF(I74=""," ",VLOOKUP(I74,Listas!$I$16:$J$17,2,FALSE))</f>
        <v xml:space="preserve"> </v>
      </c>
      <c r="I74" s="351"/>
      <c r="J74" s="367" t="str">
        <f>+IF(K74=""," ",VLOOKUP(K74,PUC!$B:$C,2,FALSE))</f>
        <v xml:space="preserve"> </v>
      </c>
      <c r="K74" s="351"/>
      <c r="L74" s="27" t="str">
        <f>+IF(M74=""," ",VLOOKUP(M74,Listas!$F$9:$G$17,2,FALSE))</f>
        <v xml:space="preserve"> </v>
      </c>
      <c r="M74" s="351"/>
      <c r="N74" s="431"/>
      <c r="O74" s="23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5"/>
      <c r="AA74" s="53"/>
    </row>
    <row r="75" spans="1:27" s="54" customFormat="1" hidden="1">
      <c r="A75" s="8"/>
      <c r="B75" s="9" t="str">
        <f>+IFERROR(VLOOKUP(C75,Listas!$L$8:$M$100,2,FALSE),"")</f>
        <v>10110105</v>
      </c>
      <c r="C75" s="343" t="s">
        <v>264</v>
      </c>
      <c r="D75" s="282"/>
      <c r="E75" s="283"/>
      <c r="F75" s="365"/>
      <c r="G75" s="370"/>
      <c r="H75" s="26" t="str">
        <f>+IF(I75=""," ",VLOOKUP(I75,Listas!$I$16:$J$17,2,FALSE))</f>
        <v xml:space="preserve"> </v>
      </c>
      <c r="I75" s="351"/>
      <c r="J75" s="367" t="str">
        <f>+IF(K75=""," ",VLOOKUP(K75,PUC!$B:$C,2,FALSE))</f>
        <v xml:space="preserve"> </v>
      </c>
      <c r="K75" s="351"/>
      <c r="L75" s="27" t="str">
        <f>+IF(M75=""," ",VLOOKUP(M75,Listas!$F$9:$G$17,2,FALSE))</f>
        <v xml:space="preserve"> </v>
      </c>
      <c r="M75" s="351"/>
      <c r="N75" s="431"/>
      <c r="O75" s="23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5"/>
      <c r="AA75" s="53"/>
    </row>
    <row r="76" spans="1:27" s="54" customFormat="1" hidden="1">
      <c r="A76" s="8"/>
      <c r="B76" s="9" t="str">
        <f>+IFERROR(VLOOKUP(C76,Listas!$L$8:$M$100,2,FALSE),"")</f>
        <v>10110105</v>
      </c>
      <c r="C76" s="343" t="s">
        <v>264</v>
      </c>
      <c r="D76" s="282"/>
      <c r="E76" s="283"/>
      <c r="F76" s="365"/>
      <c r="G76" s="370"/>
      <c r="H76" s="26" t="str">
        <f>+IF(I76=""," ",VLOOKUP(I76,Listas!$I$16:$J$17,2,FALSE))</f>
        <v xml:space="preserve"> </v>
      </c>
      <c r="I76" s="351"/>
      <c r="J76" s="367" t="str">
        <f>+IF(K76=""," ",VLOOKUP(K76,PUC!$B:$C,2,FALSE))</f>
        <v xml:space="preserve"> </v>
      </c>
      <c r="K76" s="351"/>
      <c r="L76" s="27" t="str">
        <f>+IF(M76=""," ",VLOOKUP(M76,Listas!$F$9:$G$17,2,FALSE))</f>
        <v xml:space="preserve"> </v>
      </c>
      <c r="M76" s="351"/>
      <c r="N76" s="431"/>
      <c r="O76" s="23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5"/>
      <c r="AA76" s="53"/>
    </row>
    <row r="77" spans="1:27" s="54" customFormat="1" hidden="1">
      <c r="A77" s="8"/>
      <c r="B77" s="9" t="str">
        <f>+IFERROR(VLOOKUP(C77,Listas!$L$8:$M$100,2,FALSE),"")</f>
        <v>10110105</v>
      </c>
      <c r="C77" s="343" t="s">
        <v>264</v>
      </c>
      <c r="D77" s="282"/>
      <c r="E77" s="283"/>
      <c r="F77" s="365"/>
      <c r="G77" s="370"/>
      <c r="H77" s="26" t="str">
        <f>+IF(I77=""," ",VLOOKUP(I77,Listas!$I$16:$J$17,2,FALSE))</f>
        <v xml:space="preserve"> </v>
      </c>
      <c r="I77" s="351"/>
      <c r="J77" s="367" t="str">
        <f>+IF(K77=""," ",VLOOKUP(K77,PUC!$B:$C,2,FALSE))</f>
        <v xml:space="preserve"> </v>
      </c>
      <c r="K77" s="351"/>
      <c r="L77" s="27" t="str">
        <f>+IF(M77=""," ",VLOOKUP(M77,Listas!$F$9:$G$17,2,FALSE))</f>
        <v xml:space="preserve"> </v>
      </c>
      <c r="M77" s="351"/>
      <c r="N77" s="431"/>
      <c r="O77" s="23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5"/>
      <c r="AA77" s="53"/>
    </row>
    <row r="78" spans="1:27" s="54" customFormat="1" ht="15.75" hidden="1" thickBot="1">
      <c r="A78" s="8"/>
      <c r="B78" s="18" t="str">
        <f>+IFERROR(VLOOKUP(C78,Listas!$L$8:$M$100,2,FALSE),"")</f>
        <v>10110105</v>
      </c>
      <c r="C78" s="349" t="s">
        <v>264</v>
      </c>
      <c r="D78" s="286"/>
      <c r="E78" s="287"/>
      <c r="F78" s="286"/>
      <c r="G78" s="442"/>
      <c r="H78" s="408" t="str">
        <f>+IF(I78=""," ",VLOOKUP(I78,Listas!$I$16:$J$17,2,FALSE))</f>
        <v xml:space="preserve"> </v>
      </c>
      <c r="I78" s="380"/>
      <c r="J78" s="409" t="str">
        <f>+IF(K78=""," ",VLOOKUP(K78,PUC!$B:$C,2,FALSE))</f>
        <v xml:space="preserve"> </v>
      </c>
      <c r="K78" s="380"/>
      <c r="L78" s="387" t="str">
        <f>+IF(M78=""," ",VLOOKUP(M78,Listas!$F$9:$G$17,2,FALSE))</f>
        <v xml:space="preserve"> </v>
      </c>
      <c r="M78" s="380"/>
      <c r="N78" s="433"/>
      <c r="O78" s="19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1"/>
      <c r="AA78" s="53"/>
    </row>
    <row r="79" spans="1:27" s="54" customFormat="1" ht="51" customHeight="1">
      <c r="A79" s="8"/>
      <c r="B79" s="17" t="str">
        <f>+IFERROR(VLOOKUP(C79,Listas!$L$8:$M$100,2,FALSE),"")</f>
        <v>10120101</v>
      </c>
      <c r="C79" s="348" t="s">
        <v>519</v>
      </c>
      <c r="D79" s="284"/>
      <c r="E79" s="285"/>
      <c r="F79" s="406"/>
      <c r="G79" s="439" t="s">
        <v>1255</v>
      </c>
      <c r="H79" s="16" t="str">
        <f>+IF(I79=""," ",VLOOKUP(I79,Listas!$I$16:$J$17,2,FALSE))</f>
        <v xml:space="preserve"> </v>
      </c>
      <c r="I79" s="348"/>
      <c r="J79" s="368" t="str">
        <f>+IF(K79=""," ",VLOOKUP(K79,PUC!$B:$C,2,FALSE))</f>
        <v xml:space="preserve"> </v>
      </c>
      <c r="K79" s="348"/>
      <c r="L79" s="17" t="str">
        <f>+IF(M79=""," ",VLOOKUP(M79,Listas!$F$9:$G$17,2,FALSE))</f>
        <v xml:space="preserve"> </v>
      </c>
      <c r="M79" s="348"/>
      <c r="N79" s="430"/>
      <c r="O79" s="384"/>
      <c r="P79" s="385"/>
      <c r="Q79" s="385"/>
      <c r="R79" s="385"/>
      <c r="S79" s="385"/>
      <c r="T79" s="385"/>
      <c r="U79" s="385"/>
      <c r="V79" s="385"/>
      <c r="W79" s="385"/>
      <c r="X79" s="386"/>
      <c r="Y79" s="410"/>
      <c r="Z79" s="383"/>
      <c r="AA79" s="53"/>
    </row>
    <row r="80" spans="1:27" s="54" customFormat="1" ht="38.25">
      <c r="A80" s="8"/>
      <c r="B80" s="9" t="str">
        <f>+IFERROR(VLOOKUP(C80,Listas!$L$8:$M$100,2,FALSE),"")</f>
        <v>10120101</v>
      </c>
      <c r="C80" s="343" t="s">
        <v>519</v>
      </c>
      <c r="D80" s="282"/>
      <c r="E80" s="283"/>
      <c r="F80" s="407"/>
      <c r="G80" s="440" t="s">
        <v>1256</v>
      </c>
      <c r="H80" s="26" t="str">
        <f>+IF(I80=""," ",VLOOKUP(I80,Listas!$I$16:$J$17,2,FALSE))</f>
        <v xml:space="preserve"> </v>
      </c>
      <c r="I80" s="351"/>
      <c r="J80" s="367" t="str">
        <f>+IF(K80=""," ",VLOOKUP(K80,PUC!$B:$C,2,FALSE))</f>
        <v xml:space="preserve"> </v>
      </c>
      <c r="K80" s="351"/>
      <c r="L80" s="27" t="str">
        <f>+IF(M80=""," ",VLOOKUP(M80,Listas!$F$9:$G$17,2,FALSE))</f>
        <v xml:space="preserve"> </v>
      </c>
      <c r="M80" s="351"/>
      <c r="N80" s="431"/>
      <c r="O80" s="23"/>
      <c r="P80" s="24"/>
      <c r="Q80" s="24"/>
      <c r="R80" s="24"/>
      <c r="S80" s="24"/>
      <c r="T80" s="24"/>
      <c r="U80" s="24"/>
      <c r="V80" s="24"/>
      <c r="W80" s="24"/>
      <c r="X80" s="25"/>
      <c r="Y80" s="411"/>
      <c r="Z80" s="25"/>
      <c r="AA80" s="53"/>
    </row>
    <row r="81" spans="1:27" s="54" customFormat="1" ht="29.25" customHeight="1">
      <c r="A81" s="8"/>
      <c r="B81" s="9" t="str">
        <f>+IFERROR(VLOOKUP(C81,Listas!$L$8:$M$100,2,FALSE),"")</f>
        <v>10120101</v>
      </c>
      <c r="C81" s="343" t="s">
        <v>519</v>
      </c>
      <c r="D81" s="282"/>
      <c r="E81" s="283"/>
      <c r="F81" s="407"/>
      <c r="G81" s="443" t="s">
        <v>1257</v>
      </c>
      <c r="H81" s="26" t="str">
        <f>+IF(I81=""," ",VLOOKUP(I81,Listas!$I$16:$J$17,2,FALSE))</f>
        <v xml:space="preserve"> </v>
      </c>
      <c r="I81" s="351"/>
      <c r="J81" s="367" t="str">
        <f>+IF(K81=""," ",VLOOKUP(K81,PUC!$B:$C,2,FALSE))</f>
        <v xml:space="preserve"> </v>
      </c>
      <c r="K81" s="351"/>
      <c r="L81" s="27" t="str">
        <f>+IF(M81=""," ",VLOOKUP(M81,Listas!$F$9:$G$17,2,FALSE))</f>
        <v xml:space="preserve"> </v>
      </c>
      <c r="M81" s="351"/>
      <c r="N81" s="431"/>
      <c r="O81" s="23"/>
      <c r="P81" s="24"/>
      <c r="Q81" s="24"/>
      <c r="R81" s="24"/>
      <c r="S81" s="24"/>
      <c r="T81" s="24"/>
      <c r="U81" s="24"/>
      <c r="V81" s="24"/>
      <c r="W81" s="24"/>
      <c r="X81" s="25"/>
      <c r="Y81" s="411"/>
      <c r="Z81" s="25"/>
      <c r="AA81" s="53"/>
    </row>
    <row r="82" spans="1:27" s="54" customFormat="1" ht="29.25" customHeight="1">
      <c r="A82" s="8"/>
      <c r="B82" s="9" t="str">
        <f>+IFERROR(VLOOKUP(C82,Listas!$L$8:$M$100,2,FALSE),"")</f>
        <v>10120101</v>
      </c>
      <c r="C82" s="343" t="s">
        <v>519</v>
      </c>
      <c r="D82" s="282"/>
      <c r="E82" s="283"/>
      <c r="F82" s="407"/>
      <c r="G82" s="444" t="s">
        <v>1258</v>
      </c>
      <c r="H82" s="26" t="str">
        <f>+IF(I82=""," ",VLOOKUP(I82,Listas!$I$16:$J$17,2,FALSE))</f>
        <v>07</v>
      </c>
      <c r="I82" s="351" t="s">
        <v>472</v>
      </c>
      <c r="J82" s="367">
        <f>+IF(K82=""," ",VLOOKUP(K82,PUC!$B:$C,2,FALSE))</f>
        <v>5195600101</v>
      </c>
      <c r="K82" s="351" t="s">
        <v>1108</v>
      </c>
      <c r="L82" s="27" t="str">
        <f>+IF(M82=""," ",VLOOKUP(M82,Listas!$F$9:$G$17,2,FALSE))</f>
        <v>07</v>
      </c>
      <c r="M82" s="351" t="s">
        <v>457</v>
      </c>
      <c r="N82" s="432">
        <f>2500000+900000</f>
        <v>3400000</v>
      </c>
      <c r="O82" s="23"/>
      <c r="P82" s="24"/>
      <c r="Q82" s="24"/>
      <c r="R82" s="24"/>
      <c r="S82" s="24"/>
      <c r="T82" s="24"/>
      <c r="U82" s="24"/>
      <c r="V82" s="24"/>
      <c r="W82" s="24"/>
      <c r="X82" s="25"/>
      <c r="Y82" s="411"/>
      <c r="Z82" s="25"/>
      <c r="AA82" s="53"/>
    </row>
    <row r="83" spans="1:27" s="54" customFormat="1" ht="29.25" customHeight="1">
      <c r="A83" s="8"/>
      <c r="B83" s="9" t="str">
        <f>+IFERROR(VLOOKUP(C83,Listas!$L$8:$M$100,2,FALSE),"")</f>
        <v>10120101</v>
      </c>
      <c r="C83" s="343" t="s">
        <v>519</v>
      </c>
      <c r="D83" s="282"/>
      <c r="E83" s="283"/>
      <c r="F83" s="407"/>
      <c r="G83" s="444" t="s">
        <v>1259</v>
      </c>
      <c r="H83" s="26" t="str">
        <f>+IF(I83=""," ",VLOOKUP(I83,Listas!$I$16:$J$17,2,FALSE))</f>
        <v>07</v>
      </c>
      <c r="I83" s="351" t="s">
        <v>472</v>
      </c>
      <c r="J83" s="367">
        <f>+IF(K83=""," ",VLOOKUP(K83,PUC!$B:$C,2,FALSE))</f>
        <v>5195959522</v>
      </c>
      <c r="K83" s="351" t="s">
        <v>1139</v>
      </c>
      <c r="L83" s="27" t="str">
        <f>+IF(M83=""," ",VLOOKUP(M83,Listas!$F$9:$G$17,2,FALSE))</f>
        <v>07</v>
      </c>
      <c r="M83" s="351" t="s">
        <v>457</v>
      </c>
      <c r="N83" s="432">
        <v>3000000</v>
      </c>
      <c r="O83" s="23"/>
      <c r="P83" s="24"/>
      <c r="Q83" s="24"/>
      <c r="R83" s="24"/>
      <c r="S83" s="24"/>
      <c r="T83" s="24"/>
      <c r="U83" s="24"/>
      <c r="V83" s="24"/>
      <c r="W83" s="24"/>
      <c r="X83" s="25"/>
      <c r="Y83" s="411"/>
      <c r="Z83" s="25"/>
      <c r="AA83" s="53"/>
    </row>
    <row r="84" spans="1:27" s="54" customFormat="1" ht="29.25" customHeight="1">
      <c r="A84" s="8"/>
      <c r="B84" s="9" t="str">
        <f>+IFERROR(VLOOKUP(C84,Listas!$L$8:$M$100,2,FALSE),"")</f>
        <v>10120101</v>
      </c>
      <c r="C84" s="343" t="s">
        <v>519</v>
      </c>
      <c r="D84" s="282"/>
      <c r="E84" s="283"/>
      <c r="F84" s="407"/>
      <c r="G84" s="444" t="s">
        <v>1260</v>
      </c>
      <c r="H84" s="26" t="str">
        <f>+IF(I84=""," ",VLOOKUP(I84,Listas!$I$16:$J$17,2,FALSE))</f>
        <v>07</v>
      </c>
      <c r="I84" s="351" t="s">
        <v>472</v>
      </c>
      <c r="J84" s="367">
        <f>+IF(K84=""," ",VLOOKUP(K84,PUC!$B:$C,2,FALSE))</f>
        <v>5195600101</v>
      </c>
      <c r="K84" s="351" t="s">
        <v>1108</v>
      </c>
      <c r="L84" s="27" t="str">
        <f>+IF(M84=""," ",VLOOKUP(M84,Listas!$F$9:$G$17,2,FALSE))</f>
        <v>07</v>
      </c>
      <c r="M84" s="351" t="s">
        <v>457</v>
      </c>
      <c r="N84" s="432">
        <f>3000000+2000000+900000-1000000</f>
        <v>4900000</v>
      </c>
      <c r="O84" s="23"/>
      <c r="P84" s="24"/>
      <c r="Q84" s="24"/>
      <c r="R84" s="24"/>
      <c r="S84" s="24"/>
      <c r="T84" s="24"/>
      <c r="U84" s="24"/>
      <c r="V84" s="24"/>
      <c r="W84" s="24"/>
      <c r="X84" s="25"/>
      <c r="Y84" s="411"/>
      <c r="Z84" s="25"/>
      <c r="AA84" s="53"/>
    </row>
    <row r="85" spans="1:27" s="54" customFormat="1" ht="29.25" customHeight="1">
      <c r="A85" s="8"/>
      <c r="B85" s="9" t="str">
        <f>+IFERROR(VLOOKUP(C85,Listas!$L$8:$M$100,2,FALSE),"")</f>
        <v>10120101</v>
      </c>
      <c r="C85" s="343" t="s">
        <v>519</v>
      </c>
      <c r="D85" s="282"/>
      <c r="E85" s="283"/>
      <c r="F85" s="407"/>
      <c r="G85" s="444" t="s">
        <v>1261</v>
      </c>
      <c r="H85" s="26" t="str">
        <f>+IF(I85=""," ",VLOOKUP(I85,Listas!$I$16:$J$17,2,FALSE))</f>
        <v>07</v>
      </c>
      <c r="I85" s="351" t="s">
        <v>472</v>
      </c>
      <c r="J85" s="367">
        <f>+IF(K85=""," ",VLOOKUP(K85,PUC!$B:$C,2,FALSE))</f>
        <v>5195600101</v>
      </c>
      <c r="K85" s="351" t="s">
        <v>1108</v>
      </c>
      <c r="L85" s="27" t="str">
        <f>+IF(M85=""," ",VLOOKUP(M85,Listas!$F$9:$G$17,2,FALSE))</f>
        <v>07</v>
      </c>
      <c r="M85" s="351" t="s">
        <v>457</v>
      </c>
      <c r="N85" s="432">
        <f>6000000-2000000</f>
        <v>4000000</v>
      </c>
      <c r="O85" s="23"/>
      <c r="P85" s="24"/>
      <c r="Q85" s="24"/>
      <c r="R85" s="24"/>
      <c r="S85" s="24"/>
      <c r="T85" s="24"/>
      <c r="U85" s="24"/>
      <c r="V85" s="24"/>
      <c r="W85" s="24"/>
      <c r="X85" s="25"/>
      <c r="Y85" s="411"/>
      <c r="Z85" s="25"/>
      <c r="AA85" s="53"/>
    </row>
    <row r="86" spans="1:27" s="54" customFormat="1" ht="69.75" customHeight="1">
      <c r="A86" s="8"/>
      <c r="B86" s="9" t="str">
        <f>+IFERROR(VLOOKUP(C86,Listas!$L$8:$M$100,2,FALSE),"")</f>
        <v>10120101</v>
      </c>
      <c r="C86" s="343" t="s">
        <v>519</v>
      </c>
      <c r="D86" s="282"/>
      <c r="E86" s="283"/>
      <c r="F86" s="407"/>
      <c r="G86" s="445" t="s">
        <v>1262</v>
      </c>
      <c r="H86" s="26" t="str">
        <f>+IF(I86=""," ",VLOOKUP(I86,Listas!$I$16:$J$17,2,FALSE))</f>
        <v xml:space="preserve"> </v>
      </c>
      <c r="I86" s="351"/>
      <c r="J86" s="367" t="str">
        <f>+IF(K86=""," ",VLOOKUP(K86,PUC!$B:$C,2,FALSE))</f>
        <v xml:space="preserve"> </v>
      </c>
      <c r="K86" s="351"/>
      <c r="L86" s="27" t="str">
        <f>+IF(M86=""," ",VLOOKUP(M86,Listas!$F$9:$G$17,2,FALSE))</f>
        <v xml:space="preserve"> </v>
      </c>
      <c r="M86" s="351"/>
      <c r="N86" s="431"/>
      <c r="O86" s="23"/>
      <c r="P86" s="24"/>
      <c r="Q86" s="24"/>
      <c r="R86" s="24"/>
      <c r="S86" s="24"/>
      <c r="T86" s="24"/>
      <c r="U86" s="24"/>
      <c r="V86" s="24"/>
      <c r="W86" s="24"/>
      <c r="X86" s="25"/>
      <c r="Y86" s="411"/>
      <c r="Z86" s="25"/>
      <c r="AA86" s="53"/>
    </row>
    <row r="87" spans="1:27" s="54" customFormat="1">
      <c r="A87" s="8"/>
      <c r="B87" s="9" t="str">
        <f>+IFERROR(VLOOKUP(C87,Listas!$L$8:$M$100,2,FALSE),"")</f>
        <v>10120101</v>
      </c>
      <c r="C87" s="343" t="s">
        <v>519</v>
      </c>
      <c r="D87" s="282"/>
      <c r="E87" s="283"/>
      <c r="F87" s="407"/>
      <c r="G87" s="445" t="s">
        <v>1263</v>
      </c>
      <c r="H87" s="26" t="str">
        <f>+IF(I87=""," ",VLOOKUP(I87,Listas!$I$16:$J$17,2,FALSE))</f>
        <v xml:space="preserve"> </v>
      </c>
      <c r="I87" s="351"/>
      <c r="J87" s="367" t="str">
        <f>+IF(K87=""," ",VLOOKUP(K87,PUC!$B:$C,2,FALSE))</f>
        <v xml:space="preserve"> </v>
      </c>
      <c r="K87" s="351"/>
      <c r="L87" s="27" t="str">
        <f>+IF(M87=""," ",VLOOKUP(M87,Listas!$F$9:$G$17,2,FALSE))</f>
        <v xml:space="preserve"> </v>
      </c>
      <c r="M87" s="351"/>
      <c r="N87" s="431"/>
      <c r="O87" s="23"/>
      <c r="P87" s="24"/>
      <c r="Q87" s="24"/>
      <c r="R87" s="24"/>
      <c r="S87" s="24"/>
      <c r="T87" s="24"/>
      <c r="U87" s="24"/>
      <c r="V87" s="24"/>
      <c r="W87" s="24"/>
      <c r="X87" s="25"/>
      <c r="Y87" s="411"/>
      <c r="Z87" s="25"/>
      <c r="AA87" s="53"/>
    </row>
    <row r="88" spans="1:27" s="54" customFormat="1" ht="40.5" customHeight="1">
      <c r="A88" s="8"/>
      <c r="B88" s="9" t="str">
        <f>+IFERROR(VLOOKUP(C88,Listas!$L$8:$M$100,2,FALSE),"")</f>
        <v>10120101</v>
      </c>
      <c r="C88" s="343" t="s">
        <v>519</v>
      </c>
      <c r="D88" s="282"/>
      <c r="E88" s="283"/>
      <c r="F88" s="407"/>
      <c r="G88" s="445" t="s">
        <v>1264</v>
      </c>
      <c r="H88" s="26" t="str">
        <f>+IF(I88=""," ",VLOOKUP(I88,Listas!$I$16:$J$17,2,FALSE))</f>
        <v xml:space="preserve"> </v>
      </c>
      <c r="I88" s="351"/>
      <c r="J88" s="367" t="str">
        <f>+IF(K88=""," ",VLOOKUP(K88,PUC!$B:$C,2,FALSE))</f>
        <v xml:space="preserve"> </v>
      </c>
      <c r="K88" s="351"/>
      <c r="L88" s="27" t="str">
        <f>+IF(M88=""," ",VLOOKUP(M88,Listas!$F$9:$G$17,2,FALSE))</f>
        <v xml:space="preserve"> </v>
      </c>
      <c r="M88" s="351"/>
      <c r="N88" s="431"/>
      <c r="O88" s="23"/>
      <c r="P88" s="24"/>
      <c r="Q88" s="24"/>
      <c r="R88" s="24"/>
      <c r="S88" s="24"/>
      <c r="T88" s="24"/>
      <c r="U88" s="24"/>
      <c r="V88" s="24"/>
      <c r="W88" s="24"/>
      <c r="X88" s="25"/>
      <c r="Y88" s="411"/>
      <c r="Z88" s="25"/>
      <c r="AA88" s="53"/>
    </row>
    <row r="89" spans="1:27" s="54" customFormat="1" ht="63.75">
      <c r="A89" s="8"/>
      <c r="B89" s="9" t="str">
        <f>+IFERROR(VLOOKUP(C89,Listas!$L$8:$M$100,2,FALSE),"")</f>
        <v>10120101</v>
      </c>
      <c r="C89" s="343" t="s">
        <v>519</v>
      </c>
      <c r="D89" s="282"/>
      <c r="E89" s="283"/>
      <c r="F89" s="407"/>
      <c r="G89" s="445" t="s">
        <v>1265</v>
      </c>
      <c r="H89" s="26" t="str">
        <f>+IF(I89=""," ",VLOOKUP(I89,Listas!$I$16:$J$17,2,FALSE))</f>
        <v xml:space="preserve"> </v>
      </c>
      <c r="I89" s="351"/>
      <c r="J89" s="367" t="str">
        <f>+IF(K89=""," ",VLOOKUP(K89,PUC!$B:$C,2,FALSE))</f>
        <v xml:space="preserve"> </v>
      </c>
      <c r="K89" s="351"/>
      <c r="L89" s="27" t="str">
        <f>+IF(M89=""," ",VLOOKUP(M89,Listas!$F$9:$G$17,2,FALSE))</f>
        <v xml:space="preserve"> </v>
      </c>
      <c r="M89" s="351"/>
      <c r="N89" s="431"/>
      <c r="O89" s="23"/>
      <c r="P89" s="24"/>
      <c r="Q89" s="24"/>
      <c r="R89" s="24"/>
      <c r="S89" s="24"/>
      <c r="T89" s="24"/>
      <c r="U89" s="24"/>
      <c r="V89" s="24"/>
      <c r="W89" s="24"/>
      <c r="X89" s="25"/>
      <c r="Y89" s="411"/>
      <c r="Z89" s="25"/>
      <c r="AA89" s="53"/>
    </row>
    <row r="90" spans="1:27" s="54" customFormat="1">
      <c r="A90" s="8"/>
      <c r="B90" s="9" t="str">
        <f>+IFERROR(VLOOKUP(C90,Listas!$L$8:$M$100,2,FALSE),"")</f>
        <v>10120101</v>
      </c>
      <c r="C90" s="343" t="s">
        <v>519</v>
      </c>
      <c r="D90" s="282"/>
      <c r="E90" s="283"/>
      <c r="F90" s="407"/>
      <c r="G90" s="445" t="s">
        <v>1266</v>
      </c>
      <c r="H90" s="26" t="str">
        <f>+IF(I90=""," ",VLOOKUP(I90,Listas!$I$16:$J$17,2,FALSE))</f>
        <v xml:space="preserve"> </v>
      </c>
      <c r="I90" s="351"/>
      <c r="J90" s="367" t="str">
        <f>+IF(K90=""," ",VLOOKUP(K90,PUC!$B:$C,2,FALSE))</f>
        <v xml:space="preserve"> </v>
      </c>
      <c r="K90" s="351"/>
      <c r="L90" s="27" t="str">
        <f>+IF(M90=""," ",VLOOKUP(M90,Listas!$F$9:$G$17,2,FALSE))</f>
        <v xml:space="preserve"> </v>
      </c>
      <c r="M90" s="351"/>
      <c r="N90" s="431"/>
      <c r="O90" s="23"/>
      <c r="P90" s="24"/>
      <c r="Q90" s="24"/>
      <c r="R90" s="24"/>
      <c r="S90" s="24"/>
      <c r="T90" s="24"/>
      <c r="U90" s="24"/>
      <c r="V90" s="24"/>
      <c r="W90" s="24"/>
      <c r="X90" s="25"/>
      <c r="Y90" s="411"/>
      <c r="Z90" s="25"/>
      <c r="AA90" s="53"/>
    </row>
    <row r="91" spans="1:27" s="54" customFormat="1" ht="42" customHeight="1">
      <c r="A91" s="8"/>
      <c r="B91" s="9" t="str">
        <f>+IFERROR(VLOOKUP(C91,Listas!$L$8:$M$100,2,FALSE),"")</f>
        <v>10120101</v>
      </c>
      <c r="C91" s="343" t="s">
        <v>519</v>
      </c>
      <c r="D91" s="282"/>
      <c r="E91" s="283"/>
      <c r="F91" s="407"/>
      <c r="G91" s="445" t="s">
        <v>1267</v>
      </c>
      <c r="H91" s="26" t="str">
        <f>+IF(I91=""," ",VLOOKUP(I91,Listas!$I$16:$J$17,2,FALSE))</f>
        <v xml:space="preserve"> </v>
      </c>
      <c r="I91" s="351"/>
      <c r="J91" s="367" t="str">
        <f>+IF(K91=""," ",VLOOKUP(K91,PUC!$B:$C,2,FALSE))</f>
        <v xml:space="preserve"> </v>
      </c>
      <c r="K91" s="351"/>
      <c r="L91" s="27" t="str">
        <f>+IF(M91=""," ",VLOOKUP(M91,Listas!$F$9:$G$17,2,FALSE))</f>
        <v xml:space="preserve"> </v>
      </c>
      <c r="M91" s="351"/>
      <c r="N91" s="431"/>
      <c r="O91" s="23"/>
      <c r="P91" s="24"/>
      <c r="Q91" s="24"/>
      <c r="R91" s="24"/>
      <c r="S91" s="24"/>
      <c r="T91" s="24"/>
      <c r="U91" s="24"/>
      <c r="V91" s="24"/>
      <c r="W91" s="24"/>
      <c r="X91" s="25"/>
      <c r="Y91" s="411"/>
      <c r="Z91" s="25"/>
      <c r="AA91" s="53"/>
    </row>
    <row r="92" spans="1:27" s="54" customFormat="1" ht="29.25" customHeight="1">
      <c r="A92" s="8"/>
      <c r="B92" s="9" t="str">
        <f>+IFERROR(VLOOKUP(C92,Listas!$L$8:$M$100,2,FALSE),"")</f>
        <v>10120101</v>
      </c>
      <c r="C92" s="343" t="s">
        <v>519</v>
      </c>
      <c r="D92" s="282"/>
      <c r="E92" s="283"/>
      <c r="F92" s="407"/>
      <c r="G92" s="370"/>
      <c r="H92" s="26" t="str">
        <f>+IF(I92=""," ",VLOOKUP(I92,Listas!$I$16:$J$17,2,FALSE))</f>
        <v xml:space="preserve"> </v>
      </c>
      <c r="I92" s="351"/>
      <c r="J92" s="367" t="str">
        <f>+IF(K92=""," ",VLOOKUP(K92,PUC!$B:$C,2,FALSE))</f>
        <v xml:space="preserve"> </v>
      </c>
      <c r="K92" s="351"/>
      <c r="L92" s="27" t="str">
        <f>+IF(M92=""," ",VLOOKUP(M92,Listas!$F$9:$G$17,2,FALSE))</f>
        <v xml:space="preserve"> </v>
      </c>
      <c r="M92" s="351"/>
      <c r="N92" s="431"/>
      <c r="O92" s="23"/>
      <c r="P92" s="24"/>
      <c r="Q92" s="24"/>
      <c r="R92" s="24"/>
      <c r="S92" s="24"/>
      <c r="T92" s="24"/>
      <c r="U92" s="24"/>
      <c r="V92" s="24"/>
      <c r="W92" s="24"/>
      <c r="X92" s="25"/>
      <c r="Y92" s="411"/>
      <c r="Z92" s="25"/>
      <c r="AA92" s="53"/>
    </row>
    <row r="93" spans="1:27" s="54" customFormat="1" ht="63.75" customHeight="1">
      <c r="A93" s="8"/>
      <c r="B93" s="9" t="str">
        <f>+IFERROR(VLOOKUP(C93,Listas!$L$8:$M$100,2,FALSE),"")</f>
        <v>10120101</v>
      </c>
      <c r="C93" s="343" t="s">
        <v>519</v>
      </c>
      <c r="D93" s="282"/>
      <c r="E93" s="283"/>
      <c r="F93" s="407"/>
      <c r="G93" s="445" t="s">
        <v>1268</v>
      </c>
      <c r="H93" s="26" t="str">
        <f>+IF(I93=""," ",VLOOKUP(I93,Listas!$I$16:$J$17,2,FALSE))</f>
        <v xml:space="preserve"> </v>
      </c>
      <c r="I93" s="351"/>
      <c r="J93" s="367" t="str">
        <f>+IF(K93=""," ",VLOOKUP(K93,PUC!$B:$C,2,FALSE))</f>
        <v xml:space="preserve"> </v>
      </c>
      <c r="K93" s="351"/>
      <c r="L93" s="27" t="str">
        <f>+IF(M93=""," ",VLOOKUP(M93,Listas!$F$9:$G$17,2,FALSE))</f>
        <v xml:space="preserve"> </v>
      </c>
      <c r="M93" s="351"/>
      <c r="N93" s="431"/>
      <c r="O93" s="23"/>
      <c r="P93" s="24"/>
      <c r="Q93" s="24"/>
      <c r="R93" s="24"/>
      <c r="S93" s="24"/>
      <c r="T93" s="24"/>
      <c r="U93" s="24"/>
      <c r="V93" s="24"/>
      <c r="W93" s="24"/>
      <c r="X93" s="25"/>
      <c r="Y93" s="411"/>
      <c r="Z93" s="25"/>
      <c r="AA93" s="53"/>
    </row>
    <row r="94" spans="1:27" s="54" customFormat="1" ht="29.25" customHeight="1">
      <c r="A94" s="8"/>
      <c r="B94" s="9" t="str">
        <f>+IFERROR(VLOOKUP(C94,Listas!$L$8:$M$100,2,FALSE),"")</f>
        <v>10120101</v>
      </c>
      <c r="C94" s="343" t="s">
        <v>519</v>
      </c>
      <c r="D94" s="282"/>
      <c r="E94" s="283"/>
      <c r="F94" s="407"/>
      <c r="G94" s="445" t="s">
        <v>1269</v>
      </c>
      <c r="H94" s="26" t="str">
        <f>+IF(I94=""," ",VLOOKUP(I94,Listas!$I$16:$J$17,2,FALSE))</f>
        <v xml:space="preserve"> </v>
      </c>
      <c r="I94" s="351"/>
      <c r="J94" s="367" t="str">
        <f>+IF(K94=""," ",VLOOKUP(K94,PUC!$B:$C,2,FALSE))</f>
        <v xml:space="preserve"> </v>
      </c>
      <c r="K94" s="351"/>
      <c r="L94" s="27" t="str">
        <f>+IF(M94=""," ",VLOOKUP(M94,Listas!$F$9:$G$17,2,FALSE))</f>
        <v xml:space="preserve"> </v>
      </c>
      <c r="M94" s="351"/>
      <c r="N94" s="431"/>
      <c r="O94" s="23"/>
      <c r="P94" s="24"/>
      <c r="Q94" s="24"/>
      <c r="R94" s="24"/>
      <c r="S94" s="24"/>
      <c r="T94" s="24"/>
      <c r="U94" s="24"/>
      <c r="V94" s="24"/>
      <c r="W94" s="24"/>
      <c r="X94" s="25"/>
      <c r="Y94" s="411"/>
      <c r="Z94" s="25"/>
      <c r="AA94" s="53"/>
    </row>
    <row r="95" spans="1:27" s="54" customFormat="1" ht="38.25">
      <c r="A95" s="8"/>
      <c r="B95" s="9" t="str">
        <f>+IFERROR(VLOOKUP(C95,Listas!$L$8:$M$100,2,FALSE),"")</f>
        <v>10120101</v>
      </c>
      <c r="C95" s="343" t="s">
        <v>519</v>
      </c>
      <c r="D95" s="282"/>
      <c r="E95" s="283"/>
      <c r="F95" s="407"/>
      <c r="G95" s="445" t="s">
        <v>1270</v>
      </c>
      <c r="H95" s="26" t="str">
        <f>+IF(I95=""," ",VLOOKUP(I95,Listas!$I$16:$J$17,2,FALSE))</f>
        <v xml:space="preserve"> </v>
      </c>
      <c r="I95" s="351"/>
      <c r="J95" s="367" t="str">
        <f>+IF(K95=""," ",VLOOKUP(K95,PUC!$B:$C,2,FALSE))</f>
        <v xml:space="preserve"> </v>
      </c>
      <c r="K95" s="351"/>
      <c r="L95" s="27" t="str">
        <f>+IF(M95=""," ",VLOOKUP(M95,Listas!$F$9:$G$17,2,FALSE))</f>
        <v xml:space="preserve"> </v>
      </c>
      <c r="M95" s="351"/>
      <c r="N95" s="431"/>
      <c r="O95" s="23"/>
      <c r="P95" s="24"/>
      <c r="Q95" s="24"/>
      <c r="R95" s="24"/>
      <c r="S95" s="24"/>
      <c r="T95" s="24"/>
      <c r="U95" s="24"/>
      <c r="V95" s="24"/>
      <c r="W95" s="24"/>
      <c r="X95" s="25"/>
      <c r="Y95" s="411"/>
      <c r="Z95" s="25"/>
      <c r="AA95" s="53"/>
    </row>
    <row r="96" spans="1:27" s="54" customFormat="1" ht="29.25" customHeight="1">
      <c r="A96" s="8"/>
      <c r="B96" s="9" t="str">
        <f>+IFERROR(VLOOKUP(C96,Listas!$L$8:$M$100,2,FALSE),"")</f>
        <v>10120101</v>
      </c>
      <c r="C96" s="343" t="s">
        <v>519</v>
      </c>
      <c r="D96" s="282"/>
      <c r="E96" s="283"/>
      <c r="F96" s="407"/>
      <c r="G96" s="445" t="s">
        <v>1271</v>
      </c>
      <c r="H96" s="26" t="str">
        <f>+IF(I96=""," ",VLOOKUP(I96,Listas!$I$16:$J$17,2,FALSE))</f>
        <v xml:space="preserve"> </v>
      </c>
      <c r="I96" s="351"/>
      <c r="J96" s="367" t="str">
        <f>+IF(K96=""," ",VLOOKUP(K96,PUC!$B:$C,2,FALSE))</f>
        <v xml:space="preserve"> </v>
      </c>
      <c r="K96" s="351"/>
      <c r="L96" s="27" t="str">
        <f>+IF(M96=""," ",VLOOKUP(M96,Listas!$F$9:$G$17,2,FALSE))</f>
        <v xml:space="preserve"> </v>
      </c>
      <c r="M96" s="351"/>
      <c r="N96" s="431"/>
      <c r="O96" s="23"/>
      <c r="P96" s="24"/>
      <c r="Q96" s="24"/>
      <c r="R96" s="24"/>
      <c r="S96" s="24"/>
      <c r="T96" s="24"/>
      <c r="U96" s="24"/>
      <c r="V96" s="24"/>
      <c r="W96" s="24"/>
      <c r="X96" s="25"/>
      <c r="Y96" s="411"/>
      <c r="Z96" s="25"/>
      <c r="AA96" s="53"/>
    </row>
    <row r="97" spans="1:27" s="54" customFormat="1" ht="29.25" customHeight="1">
      <c r="A97" s="8"/>
      <c r="B97" s="9" t="str">
        <f>+IFERROR(VLOOKUP(C97,Listas!$L$8:$M$100,2,FALSE),"")</f>
        <v>10120101</v>
      </c>
      <c r="C97" s="343" t="s">
        <v>519</v>
      </c>
      <c r="D97" s="282"/>
      <c r="E97" s="283"/>
      <c r="F97" s="365"/>
      <c r="G97" s="445" t="s">
        <v>1272</v>
      </c>
      <c r="H97" s="26" t="str">
        <f>+IF(I97=""," ",VLOOKUP(I97,Listas!$I$16:$J$17,2,FALSE))</f>
        <v xml:space="preserve"> </v>
      </c>
      <c r="I97" s="351"/>
      <c r="J97" s="367" t="str">
        <f>+IF(K97=""," ",VLOOKUP(K97,PUC!$B:$C,2,FALSE))</f>
        <v xml:space="preserve"> </v>
      </c>
      <c r="K97" s="351"/>
      <c r="L97" s="27" t="str">
        <f>+IF(M97=""," ",VLOOKUP(M97,Listas!$F$9:$G$17,2,FALSE))</f>
        <v xml:space="preserve"> </v>
      </c>
      <c r="M97" s="351"/>
      <c r="N97" s="431"/>
      <c r="O97" s="23"/>
      <c r="P97" s="24"/>
      <c r="Q97" s="24"/>
      <c r="R97" s="24"/>
      <c r="S97" s="24"/>
      <c r="T97" s="24"/>
      <c r="U97" s="24"/>
      <c r="V97" s="24"/>
      <c r="W97" s="24"/>
      <c r="X97" s="25"/>
      <c r="Y97" s="411"/>
      <c r="Z97" s="25"/>
      <c r="AA97" s="53"/>
    </row>
    <row r="98" spans="1:27" s="54" customFormat="1" ht="25.5">
      <c r="A98" s="8"/>
      <c r="B98" s="9" t="str">
        <f>+IFERROR(VLOOKUP(C98,Listas!$L$8:$M$100,2,FALSE),"")</f>
        <v>10120101</v>
      </c>
      <c r="C98" s="343" t="s">
        <v>519</v>
      </c>
      <c r="D98" s="282"/>
      <c r="E98" s="283"/>
      <c r="F98" s="407"/>
      <c r="G98" s="445" t="s">
        <v>1273</v>
      </c>
      <c r="H98" s="26" t="str">
        <f>+IF(I98=""," ",VLOOKUP(I98,Listas!$I$16:$J$17,2,FALSE))</f>
        <v xml:space="preserve"> </v>
      </c>
      <c r="I98" s="351"/>
      <c r="J98" s="367" t="str">
        <f>+IF(K98=""," ",VLOOKUP(K98,PUC!$B:$C,2,FALSE))</f>
        <v xml:space="preserve"> </v>
      </c>
      <c r="K98" s="351"/>
      <c r="L98" s="27" t="str">
        <f>+IF(M98=""," ",VLOOKUP(M98,Listas!$F$9:$G$17,2,FALSE))</f>
        <v xml:space="preserve"> </v>
      </c>
      <c r="M98" s="351"/>
      <c r="N98" s="431"/>
      <c r="O98" s="23"/>
      <c r="P98" s="24"/>
      <c r="Q98" s="24"/>
      <c r="R98" s="24"/>
      <c r="S98" s="24"/>
      <c r="T98" s="24"/>
      <c r="U98" s="24"/>
      <c r="V98" s="24"/>
      <c r="W98" s="24"/>
      <c r="X98" s="25"/>
      <c r="Y98" s="411"/>
      <c r="Z98" s="25"/>
      <c r="AA98" s="53"/>
    </row>
    <row r="99" spans="1:27" s="54" customFormat="1" ht="25.5">
      <c r="A99" s="8"/>
      <c r="B99" s="9" t="str">
        <f>+IFERROR(VLOOKUP(C99,Listas!$L$8:$M$100,2,FALSE),"")</f>
        <v>10120101</v>
      </c>
      <c r="C99" s="343" t="s">
        <v>519</v>
      </c>
      <c r="D99" s="282"/>
      <c r="E99" s="283"/>
      <c r="F99" s="407"/>
      <c r="G99" s="445" t="s">
        <v>1274</v>
      </c>
      <c r="H99" s="26" t="str">
        <f>+IF(I99=""," ",VLOOKUP(I99,Listas!$I$16:$J$17,2,FALSE))</f>
        <v xml:space="preserve"> </v>
      </c>
      <c r="I99" s="351"/>
      <c r="J99" s="367" t="str">
        <f>+IF(K99=""," ",VLOOKUP(K99,PUC!$B:$C,2,FALSE))</f>
        <v xml:space="preserve"> </v>
      </c>
      <c r="K99" s="351"/>
      <c r="L99" s="27" t="str">
        <f>+IF(M99=""," ",VLOOKUP(M99,Listas!$F$9:$G$17,2,FALSE))</f>
        <v xml:space="preserve"> </v>
      </c>
      <c r="M99" s="351"/>
      <c r="N99" s="431"/>
      <c r="O99" s="23"/>
      <c r="P99" s="24"/>
      <c r="Q99" s="24"/>
      <c r="R99" s="24"/>
      <c r="S99" s="24"/>
      <c r="T99" s="24"/>
      <c r="U99" s="24"/>
      <c r="V99" s="24"/>
      <c r="W99" s="24"/>
      <c r="X99" s="25"/>
      <c r="Y99" s="411"/>
      <c r="Z99" s="25"/>
      <c r="AA99" s="53"/>
    </row>
    <row r="100" spans="1:27" s="54" customFormat="1" ht="29.25" customHeight="1">
      <c r="A100" s="8"/>
      <c r="B100" s="9" t="str">
        <f>+IFERROR(VLOOKUP(C100,Listas!$L$8:$M$100,2,FALSE),"")</f>
        <v>10120101</v>
      </c>
      <c r="C100" s="343" t="s">
        <v>519</v>
      </c>
      <c r="D100" s="282"/>
      <c r="E100" s="283"/>
      <c r="F100" s="282"/>
      <c r="G100" s="444" t="s">
        <v>1275</v>
      </c>
      <c r="H100" s="26" t="str">
        <f>+IF(I100=""," ",VLOOKUP(I100,Listas!$I$16:$J$17,2,FALSE))</f>
        <v>07</v>
      </c>
      <c r="I100" s="351" t="s">
        <v>472</v>
      </c>
      <c r="J100" s="367">
        <f>+IF(K100=""," ",VLOOKUP(K100,PUC!$B:$C,2,FALSE))</f>
        <v>5110350101</v>
      </c>
      <c r="K100" s="351" t="s">
        <v>1162</v>
      </c>
      <c r="L100" s="27" t="str">
        <f>+IF(M100=""," ",VLOOKUP(M100,Listas!$F$9:$G$17,2,FALSE))</f>
        <v>07</v>
      </c>
      <c r="M100" s="351" t="s">
        <v>457</v>
      </c>
      <c r="N100" s="432">
        <v>1000000</v>
      </c>
      <c r="O100" s="23"/>
      <c r="P100" s="24"/>
      <c r="Q100" s="24"/>
      <c r="R100" s="24"/>
      <c r="S100" s="24"/>
      <c r="T100" s="24"/>
      <c r="U100" s="24"/>
      <c r="V100" s="24"/>
      <c r="W100" s="24"/>
      <c r="X100" s="25"/>
      <c r="Y100" s="411"/>
      <c r="Z100" s="25"/>
      <c r="AA100" s="53"/>
    </row>
    <row r="101" spans="1:27" s="54" customFormat="1" ht="29.25" customHeight="1">
      <c r="A101" s="8"/>
      <c r="B101" s="9" t="str">
        <f>+IFERROR(VLOOKUP(C101,Listas!$L$8:$M$100,2,FALSE),"")</f>
        <v>10120101</v>
      </c>
      <c r="C101" s="343" t="s">
        <v>519</v>
      </c>
      <c r="D101" s="282"/>
      <c r="E101" s="283"/>
      <c r="F101" s="282"/>
      <c r="G101" s="444" t="s">
        <v>1275</v>
      </c>
      <c r="H101" s="26" t="str">
        <f>+IF(I101=""," ",VLOOKUP(I101,Listas!$I$16:$J$17,2,FALSE))</f>
        <v>07</v>
      </c>
      <c r="I101" s="351" t="s">
        <v>472</v>
      </c>
      <c r="J101" s="367">
        <f>+IF(K101=""," ",VLOOKUP(K101,PUC!$B:$C,2,FALSE))</f>
        <v>5195600101</v>
      </c>
      <c r="K101" s="351" t="s">
        <v>1108</v>
      </c>
      <c r="L101" s="27" t="str">
        <f>+IF(M101=""," ",VLOOKUP(M101,Listas!$F$9:$G$17,2,FALSE))</f>
        <v>07</v>
      </c>
      <c r="M101" s="351" t="s">
        <v>457</v>
      </c>
      <c r="N101" s="432">
        <v>575000</v>
      </c>
      <c r="O101" s="23"/>
      <c r="P101" s="24"/>
      <c r="Q101" s="24"/>
      <c r="R101" s="24"/>
      <c r="S101" s="24"/>
      <c r="T101" s="24"/>
      <c r="U101" s="24"/>
      <c r="V101" s="24"/>
      <c r="W101" s="24"/>
      <c r="X101" s="25"/>
      <c r="Y101" s="411"/>
      <c r="Z101" s="25"/>
      <c r="AA101" s="53"/>
    </row>
    <row r="102" spans="1:27" s="54" customFormat="1" ht="29.25" customHeight="1">
      <c r="A102" s="8"/>
      <c r="B102" s="9" t="str">
        <f>+IFERROR(VLOOKUP(C102,Listas!$L$8:$M$100,2,FALSE),"")</f>
        <v>10120101</v>
      </c>
      <c r="C102" s="343" t="s">
        <v>519</v>
      </c>
      <c r="D102" s="282"/>
      <c r="E102" s="283"/>
      <c r="F102" s="282"/>
      <c r="G102" s="444" t="s">
        <v>1275</v>
      </c>
      <c r="H102" s="26" t="str">
        <f>+IF(I102=""," ",VLOOKUP(I102,Listas!$I$16:$J$17,2,FALSE))</f>
        <v>07</v>
      </c>
      <c r="I102" s="351" t="s">
        <v>472</v>
      </c>
      <c r="J102" s="367">
        <f>+IF(K102=""," ",VLOOKUP(K102,PUC!$B:$C,2,FALSE))</f>
        <v>5195300101</v>
      </c>
      <c r="K102" s="351" t="s">
        <v>1149</v>
      </c>
      <c r="L102" s="27" t="str">
        <f>+IF(M102=""," ",VLOOKUP(M102,Listas!$F$9:$G$17,2,FALSE))</f>
        <v>07</v>
      </c>
      <c r="M102" s="351" t="s">
        <v>457</v>
      </c>
      <c r="N102" s="432">
        <v>500000</v>
      </c>
      <c r="O102" s="23"/>
      <c r="P102" s="24"/>
      <c r="Q102" s="24"/>
      <c r="R102" s="24"/>
      <c r="S102" s="24"/>
      <c r="T102" s="24"/>
      <c r="U102" s="24"/>
      <c r="V102" s="24"/>
      <c r="W102" s="24"/>
      <c r="X102" s="25"/>
      <c r="Y102" s="411"/>
      <c r="Z102" s="25"/>
      <c r="AA102" s="53"/>
    </row>
    <row r="103" spans="1:27" s="54" customFormat="1" ht="29.25" customHeight="1">
      <c r="A103" s="8"/>
      <c r="B103" s="9" t="str">
        <f>+IFERROR(VLOOKUP(C103,Listas!$L$8:$M$100,2,FALSE),"")</f>
        <v>10120101</v>
      </c>
      <c r="C103" s="343" t="s">
        <v>519</v>
      </c>
      <c r="D103" s="282"/>
      <c r="E103" s="283"/>
      <c r="F103" s="282"/>
      <c r="G103" s="445" t="s">
        <v>1276</v>
      </c>
      <c r="H103" s="26" t="str">
        <f>+IF(I103=""," ",VLOOKUP(I103,Listas!$I$16:$J$17,2,FALSE))</f>
        <v xml:space="preserve"> </v>
      </c>
      <c r="I103" s="351"/>
      <c r="J103" s="367" t="str">
        <f>+IF(K103=""," ",VLOOKUP(K103,PUC!$B:$C,2,FALSE))</f>
        <v xml:space="preserve"> </v>
      </c>
      <c r="K103" s="351"/>
      <c r="L103" s="27" t="str">
        <f>+IF(M103=""," ",VLOOKUP(M103,Listas!$F$9:$G$17,2,FALSE))</f>
        <v xml:space="preserve"> </v>
      </c>
      <c r="M103" s="351"/>
      <c r="N103" s="431"/>
      <c r="O103" s="23"/>
      <c r="P103" s="24"/>
      <c r="Q103" s="24"/>
      <c r="R103" s="24"/>
      <c r="S103" s="24"/>
      <c r="T103" s="24"/>
      <c r="U103" s="24"/>
      <c r="V103" s="24"/>
      <c r="W103" s="24"/>
      <c r="X103" s="25"/>
      <c r="Y103" s="411"/>
      <c r="Z103" s="25"/>
      <c r="AA103" s="53"/>
    </row>
    <row r="104" spans="1:27" s="54" customFormat="1" ht="29.25" customHeight="1" thickBot="1">
      <c r="A104" s="8"/>
      <c r="B104" s="9" t="str">
        <f>+IFERROR(VLOOKUP(C104,Listas!$L$8:$M$100,2,FALSE),"")</f>
        <v>10120101</v>
      </c>
      <c r="C104" s="343" t="s">
        <v>519</v>
      </c>
      <c r="D104" s="282"/>
      <c r="E104" s="283"/>
      <c r="F104" s="282"/>
      <c r="G104" s="445" t="s">
        <v>1277</v>
      </c>
      <c r="H104" s="26" t="str">
        <f>+IF(I104=""," ",VLOOKUP(I104,Listas!$I$16:$J$17,2,FALSE))</f>
        <v xml:space="preserve"> </v>
      </c>
      <c r="I104" s="351"/>
      <c r="J104" s="367" t="str">
        <f>+IF(K104=""," ",VLOOKUP(K104,PUC!$B:$C,2,FALSE))</f>
        <v xml:space="preserve"> </v>
      </c>
      <c r="K104" s="351"/>
      <c r="L104" s="27" t="str">
        <f>+IF(M104=""," ",VLOOKUP(M104,Listas!$F$9:$G$17,2,FALSE))</f>
        <v xml:space="preserve"> </v>
      </c>
      <c r="M104" s="351"/>
      <c r="N104" s="431"/>
      <c r="O104" s="19"/>
      <c r="P104" s="20"/>
      <c r="Q104" s="20"/>
      <c r="R104" s="20"/>
      <c r="S104" s="20"/>
      <c r="T104" s="20"/>
      <c r="U104" s="20"/>
      <c r="V104" s="20"/>
      <c r="W104" s="20"/>
      <c r="X104" s="21"/>
      <c r="Y104" s="412"/>
      <c r="Z104" s="21"/>
      <c r="AA104" s="53"/>
    </row>
    <row r="105" spans="1:27" s="54" customFormat="1" ht="29.25" customHeight="1">
      <c r="A105" s="8"/>
      <c r="B105" s="9" t="str">
        <f>+IFERROR(VLOOKUP(C105,Listas!$L$8:$M$100,2,FALSE),"")</f>
        <v>10120101</v>
      </c>
      <c r="C105" s="343" t="s">
        <v>519</v>
      </c>
      <c r="D105" s="282"/>
      <c r="E105" s="283"/>
      <c r="F105" s="282"/>
      <c r="G105" s="445" t="s">
        <v>1278</v>
      </c>
      <c r="H105" s="26" t="str">
        <f>+IF(I105=""," ",VLOOKUP(I105,Listas!$I$16:$J$17,2,FALSE))</f>
        <v xml:space="preserve"> </v>
      </c>
      <c r="I105" s="351"/>
      <c r="J105" s="367" t="str">
        <f>+IF(K105=""," ",VLOOKUP(K105,PUC!$B:$C,2,FALSE))</f>
        <v xml:space="preserve"> </v>
      </c>
      <c r="K105" s="351"/>
      <c r="L105" s="27" t="str">
        <f>+IF(M105=""," ",VLOOKUP(M105,Listas!$F$9:$G$17,2,FALSE))</f>
        <v xml:space="preserve"> </v>
      </c>
      <c r="M105" s="351"/>
      <c r="N105" s="431"/>
      <c r="O105" s="384"/>
      <c r="P105" s="385"/>
      <c r="Q105" s="385"/>
      <c r="R105" s="385"/>
      <c r="S105" s="385"/>
      <c r="T105" s="385"/>
      <c r="U105" s="385"/>
      <c r="V105" s="385"/>
      <c r="W105" s="385"/>
      <c r="X105" s="386"/>
      <c r="Y105" s="413"/>
      <c r="Z105" s="386"/>
      <c r="AA105" s="53"/>
    </row>
    <row r="106" spans="1:27" s="54" customFormat="1" ht="29.25" customHeight="1">
      <c r="A106" s="8"/>
      <c r="B106" s="9" t="str">
        <f>+IFERROR(VLOOKUP(C106,Listas!$L$8:$M$100,2,FALSE),"")</f>
        <v>10120101</v>
      </c>
      <c r="C106" s="343" t="s">
        <v>519</v>
      </c>
      <c r="D106" s="282"/>
      <c r="E106" s="283"/>
      <c r="F106" s="282"/>
      <c r="G106" s="445" t="s">
        <v>1279</v>
      </c>
      <c r="H106" s="26" t="str">
        <f>+IF(I106=""," ",VLOOKUP(I106,Listas!$I$16:$J$17,2,FALSE))</f>
        <v xml:space="preserve"> </v>
      </c>
      <c r="I106" s="351"/>
      <c r="J106" s="367" t="str">
        <f>+IF(K106=""," ",VLOOKUP(K106,PUC!$B:$C,2,FALSE))</f>
        <v xml:space="preserve"> </v>
      </c>
      <c r="K106" s="351"/>
      <c r="L106" s="27" t="str">
        <f>+IF(M106=""," ",VLOOKUP(M106,Listas!$F$9:$G$17,2,FALSE))</f>
        <v xml:space="preserve"> </v>
      </c>
      <c r="M106" s="351"/>
      <c r="N106" s="431"/>
      <c r="O106" s="23"/>
      <c r="P106" s="24"/>
      <c r="Q106" s="24"/>
      <c r="R106" s="24"/>
      <c r="S106" s="24"/>
      <c r="T106" s="24"/>
      <c r="U106" s="24"/>
      <c r="V106" s="24"/>
      <c r="W106" s="24"/>
      <c r="X106" s="25"/>
      <c r="Y106" s="411"/>
      <c r="Z106" s="25"/>
      <c r="AA106" s="53"/>
    </row>
    <row r="107" spans="1:27" s="54" customFormat="1" ht="29.25" customHeight="1" thickBot="1">
      <c r="A107" s="8"/>
      <c r="B107" s="9" t="str">
        <f>+IFERROR(VLOOKUP(C107,Listas!$L$8:$M$100,2,FALSE),"")</f>
        <v>10120101</v>
      </c>
      <c r="C107" s="343" t="s">
        <v>519</v>
      </c>
      <c r="D107" s="282"/>
      <c r="E107" s="283"/>
      <c r="F107" s="282"/>
      <c r="G107" s="445" t="s">
        <v>1280</v>
      </c>
      <c r="H107" s="26" t="str">
        <f>+IF(I107=""," ",VLOOKUP(I107,Listas!$I$16:$J$17,2,FALSE))</f>
        <v xml:space="preserve"> </v>
      </c>
      <c r="I107" s="351"/>
      <c r="J107" s="367" t="str">
        <f>+IF(K107=""," ",VLOOKUP(K107,PUC!$B:$C,2,FALSE))</f>
        <v xml:space="preserve"> </v>
      </c>
      <c r="K107" s="351"/>
      <c r="L107" s="27" t="str">
        <f>+IF(M107=""," ",VLOOKUP(M107,Listas!$F$9:$G$17,2,FALSE))</f>
        <v xml:space="preserve"> </v>
      </c>
      <c r="M107" s="351"/>
      <c r="N107" s="431"/>
      <c r="O107" s="19"/>
      <c r="P107" s="20"/>
      <c r="Q107" s="20"/>
      <c r="R107" s="20"/>
      <c r="S107" s="20"/>
      <c r="T107" s="20"/>
      <c r="U107" s="20"/>
      <c r="V107" s="20"/>
      <c r="W107" s="20"/>
      <c r="X107" s="21"/>
      <c r="Y107" s="412"/>
      <c r="Z107" s="21"/>
      <c r="AA107" s="53"/>
    </row>
    <row r="108" spans="1:27" s="54" customFormat="1" ht="44.25" customHeight="1">
      <c r="A108" s="8"/>
      <c r="B108" s="9" t="str">
        <f>+IFERROR(VLOOKUP(C108,Listas!$L$8:$M$100,2,FALSE),"")</f>
        <v>10120101</v>
      </c>
      <c r="C108" s="343" t="s">
        <v>519</v>
      </c>
      <c r="D108" s="282"/>
      <c r="E108" s="283"/>
      <c r="F108" s="282"/>
      <c r="G108" s="454" t="s">
        <v>1341</v>
      </c>
      <c r="H108" s="455" t="str">
        <f>+IF(I108=""," ",VLOOKUP(I108,Listas!$I$16:$J$17,2,FALSE))</f>
        <v>07</v>
      </c>
      <c r="I108" s="456" t="s">
        <v>472</v>
      </c>
      <c r="J108" s="457">
        <f>+IF(K108=""," ",VLOOKUP(K108,PUC!$B:$C,2,FALSE))</f>
        <v>5110350101</v>
      </c>
      <c r="K108" s="456" t="s">
        <v>1162</v>
      </c>
      <c r="L108" s="458" t="str">
        <f>+IF(M108=""," ",VLOOKUP(M108,Listas!$F$9:$G$17,2,FALSE))</f>
        <v>07</v>
      </c>
      <c r="M108" s="456" t="s">
        <v>457</v>
      </c>
      <c r="N108" s="459">
        <v>30000000</v>
      </c>
      <c r="O108" s="381"/>
      <c r="P108" s="382"/>
      <c r="Q108" s="382"/>
      <c r="R108" s="382"/>
      <c r="S108" s="382"/>
      <c r="T108" s="382"/>
      <c r="U108" s="382"/>
      <c r="V108" s="382"/>
      <c r="W108" s="382"/>
      <c r="X108" s="383"/>
      <c r="Y108" s="410"/>
      <c r="Z108" s="383"/>
      <c r="AA108" s="53" t="e">
        <f>IF(I108="Gastos Administrativos",GtosAdmin,IF(I108="Inversión",Inversiones,InverPre))</f>
        <v>#VALUE!</v>
      </c>
    </row>
    <row r="109" spans="1:27" s="54" customFormat="1" ht="29.25" customHeight="1">
      <c r="A109" s="8"/>
      <c r="B109" s="9" t="str">
        <f>+IFERROR(VLOOKUP(C109,Listas!$L$8:$M$100,2,FALSE),"")</f>
        <v>10120101</v>
      </c>
      <c r="C109" s="343" t="s">
        <v>519</v>
      </c>
      <c r="D109" s="282"/>
      <c r="E109" s="283"/>
      <c r="F109" s="282"/>
      <c r="G109" s="445" t="s">
        <v>1281</v>
      </c>
      <c r="H109" s="26" t="str">
        <f>+IF(I109=""," ",VLOOKUP(I109,Listas!$I$16:$J$17,2,FALSE))</f>
        <v>07</v>
      </c>
      <c r="I109" s="351" t="s">
        <v>472</v>
      </c>
      <c r="J109" s="367" t="str">
        <f>+IF(K109=""," ",VLOOKUP(K109,PUC!$B:$C,2,FALSE))</f>
        <v xml:space="preserve"> </v>
      </c>
      <c r="K109" s="351"/>
      <c r="L109" s="27" t="str">
        <f>+IF(M109=""," ",VLOOKUP(M109,Listas!$F$9:$G$17,2,FALSE))</f>
        <v>07</v>
      </c>
      <c r="M109" s="351" t="s">
        <v>457</v>
      </c>
      <c r="N109" s="431"/>
      <c r="O109" s="23"/>
      <c r="P109" s="24"/>
      <c r="Q109" s="24"/>
      <c r="R109" s="24"/>
      <c r="S109" s="24"/>
      <c r="T109" s="24"/>
      <c r="U109" s="24"/>
      <c r="V109" s="24"/>
      <c r="W109" s="24"/>
      <c r="X109" s="25"/>
      <c r="Y109" s="411"/>
      <c r="Z109" s="25"/>
      <c r="AA109" s="53"/>
    </row>
    <row r="110" spans="1:27" s="54" customFormat="1" ht="29.25" customHeight="1">
      <c r="A110" s="8"/>
      <c r="B110" s="9" t="str">
        <f>+IFERROR(VLOOKUP(C110,Listas!$L$8:$M$100,2,FALSE),"")</f>
        <v>10120101</v>
      </c>
      <c r="C110" s="343" t="s">
        <v>519</v>
      </c>
      <c r="D110" s="282"/>
      <c r="E110" s="283"/>
      <c r="F110" s="282"/>
      <c r="G110" s="445" t="s">
        <v>1282</v>
      </c>
      <c r="H110" s="26" t="str">
        <f>+IF(I110=""," ",VLOOKUP(I110,Listas!$I$16:$J$17,2,FALSE))</f>
        <v>07</v>
      </c>
      <c r="I110" s="351" t="s">
        <v>472</v>
      </c>
      <c r="J110" s="367" t="str">
        <f>+IF(K110=""," ",VLOOKUP(K110,PUC!$B:$C,2,FALSE))</f>
        <v xml:space="preserve"> </v>
      </c>
      <c r="K110" s="351"/>
      <c r="L110" s="27" t="str">
        <f>+IF(M110=""," ",VLOOKUP(M110,Listas!$F$9:$G$17,2,FALSE))</f>
        <v>07</v>
      </c>
      <c r="M110" s="351" t="s">
        <v>457</v>
      </c>
      <c r="N110" s="431"/>
      <c r="O110" s="23"/>
      <c r="P110" s="24"/>
      <c r="Q110" s="24"/>
      <c r="R110" s="24"/>
      <c r="S110" s="24"/>
      <c r="T110" s="24"/>
      <c r="U110" s="24"/>
      <c r="V110" s="24"/>
      <c r="W110" s="24"/>
      <c r="X110" s="25"/>
      <c r="Y110" s="411"/>
      <c r="Z110" s="25"/>
      <c r="AA110" s="53"/>
    </row>
    <row r="111" spans="1:27" s="54" customFormat="1" ht="29.25" customHeight="1">
      <c r="A111" s="8"/>
      <c r="B111" s="9" t="str">
        <f>+IFERROR(VLOOKUP(C111,Listas!$L$8:$M$100,2,FALSE),"")</f>
        <v>10120101</v>
      </c>
      <c r="C111" s="343" t="s">
        <v>519</v>
      </c>
      <c r="D111" s="282"/>
      <c r="E111" s="283"/>
      <c r="F111" s="282"/>
      <c r="G111" s="444" t="s">
        <v>1287</v>
      </c>
      <c r="H111" s="26" t="str">
        <f>+IF(I111=""," ",VLOOKUP(I111,Listas!$I$16:$J$17,2,FALSE))</f>
        <v>07</v>
      </c>
      <c r="I111" s="351" t="s">
        <v>472</v>
      </c>
      <c r="J111" s="367">
        <f>+IF(K111=""," ",VLOOKUP(K111,PUC!$B:$C,2,FALSE))</f>
        <v>5135600101</v>
      </c>
      <c r="K111" s="351" t="s">
        <v>1237</v>
      </c>
      <c r="L111" s="27" t="str">
        <f>+IF(M111=""," ",VLOOKUP(M111,Listas!$F$9:$G$17,2,FALSE))</f>
        <v>07</v>
      </c>
      <c r="M111" s="351" t="s">
        <v>457</v>
      </c>
      <c r="N111" s="432">
        <v>2500000</v>
      </c>
      <c r="O111" s="23"/>
      <c r="P111" s="24"/>
      <c r="Q111" s="24"/>
      <c r="R111" s="24"/>
      <c r="S111" s="24"/>
      <c r="T111" s="24"/>
      <c r="U111" s="24"/>
      <c r="V111" s="24"/>
      <c r="W111" s="24"/>
      <c r="X111" s="25"/>
      <c r="Y111" s="411"/>
      <c r="Z111" s="25"/>
      <c r="AA111" s="53"/>
    </row>
    <row r="112" spans="1:27" s="54" customFormat="1" ht="29.25" customHeight="1">
      <c r="A112" s="8"/>
      <c r="B112" s="9" t="str">
        <f>+IFERROR(VLOOKUP(C112,Listas!$L$8:$M$100,2,FALSE),"")</f>
        <v>10120101</v>
      </c>
      <c r="C112" s="343" t="s">
        <v>519</v>
      </c>
      <c r="D112" s="282"/>
      <c r="E112" s="283"/>
      <c r="F112" s="282"/>
      <c r="G112" s="445" t="s">
        <v>1283</v>
      </c>
      <c r="H112" s="26" t="str">
        <f>+IF(I112=""," ",VLOOKUP(I112,Listas!$I$16:$J$17,2,FALSE))</f>
        <v>07</v>
      </c>
      <c r="I112" s="351" t="s">
        <v>472</v>
      </c>
      <c r="J112" s="367" t="str">
        <f>+IF(K112=""," ",VLOOKUP(K112,PUC!$B:$C,2,FALSE))</f>
        <v xml:space="preserve"> </v>
      </c>
      <c r="K112" s="351"/>
      <c r="L112" s="27" t="str">
        <f>+IF(M112=""," ",VLOOKUP(M112,Listas!$F$9:$G$17,2,FALSE))</f>
        <v>07</v>
      </c>
      <c r="M112" s="351" t="s">
        <v>457</v>
      </c>
      <c r="N112" s="431"/>
      <c r="O112" s="23"/>
      <c r="P112" s="24"/>
      <c r="Q112" s="24"/>
      <c r="R112" s="24"/>
      <c r="S112" s="24"/>
      <c r="T112" s="24"/>
      <c r="U112" s="24"/>
      <c r="V112" s="24"/>
      <c r="W112" s="24"/>
      <c r="X112" s="25"/>
      <c r="Y112" s="411"/>
      <c r="Z112" s="25"/>
      <c r="AA112" s="53"/>
    </row>
    <row r="113" spans="1:27" s="54" customFormat="1" ht="29.25" customHeight="1">
      <c r="A113" s="8"/>
      <c r="B113" s="9" t="str">
        <f>+IFERROR(VLOOKUP(C113,Listas!$L$8:$M$100,2,FALSE),"")</f>
        <v>10120101</v>
      </c>
      <c r="C113" s="343" t="s">
        <v>519</v>
      </c>
      <c r="D113" s="282"/>
      <c r="E113" s="283"/>
      <c r="F113" s="282"/>
      <c r="G113" s="445" t="s">
        <v>1284</v>
      </c>
      <c r="H113" s="26" t="str">
        <f>+IF(I113=""," ",VLOOKUP(I113,Listas!$I$16:$J$17,2,FALSE))</f>
        <v>07</v>
      </c>
      <c r="I113" s="351" t="s">
        <v>472</v>
      </c>
      <c r="J113" s="367" t="str">
        <f>+IF(K113=""," ",VLOOKUP(K113,PUC!$B:$C,2,FALSE))</f>
        <v xml:space="preserve"> </v>
      </c>
      <c r="K113" s="351"/>
      <c r="L113" s="27" t="str">
        <f>+IF(M113=""," ",VLOOKUP(M113,Listas!$F$9:$G$17,2,FALSE))</f>
        <v>07</v>
      </c>
      <c r="M113" s="351" t="s">
        <v>457</v>
      </c>
      <c r="N113" s="431"/>
      <c r="O113" s="23"/>
      <c r="P113" s="24"/>
      <c r="Q113" s="24"/>
      <c r="R113" s="24"/>
      <c r="S113" s="24"/>
      <c r="T113" s="24"/>
      <c r="U113" s="24"/>
      <c r="V113" s="24"/>
      <c r="W113" s="24"/>
      <c r="X113" s="25"/>
      <c r="Y113" s="411"/>
      <c r="Z113" s="25"/>
      <c r="AA113" s="53"/>
    </row>
    <row r="114" spans="1:27" s="54" customFormat="1" ht="29.25" customHeight="1">
      <c r="A114" s="8"/>
      <c r="B114" s="9" t="str">
        <f>+IFERROR(VLOOKUP(C114,Listas!$L$8:$M$100,2,FALSE),"")</f>
        <v>10120101</v>
      </c>
      <c r="C114" s="343" t="s">
        <v>519</v>
      </c>
      <c r="D114" s="282"/>
      <c r="E114" s="283"/>
      <c r="F114" s="282"/>
      <c r="G114" s="445" t="s">
        <v>1285</v>
      </c>
      <c r="H114" s="26" t="str">
        <f>+IF(I114=""," ",VLOOKUP(I114,Listas!$I$16:$J$17,2,FALSE))</f>
        <v>07</v>
      </c>
      <c r="I114" s="351" t="s">
        <v>472</v>
      </c>
      <c r="J114" s="367" t="str">
        <f>+IF(K114=""," ",VLOOKUP(K114,PUC!$B:$C,2,FALSE))</f>
        <v xml:space="preserve"> </v>
      </c>
      <c r="K114" s="351"/>
      <c r="L114" s="27" t="str">
        <f>+IF(M114=""," ",VLOOKUP(M114,Listas!$F$9:$G$17,2,FALSE))</f>
        <v>07</v>
      </c>
      <c r="M114" s="351" t="s">
        <v>457</v>
      </c>
      <c r="N114" s="431"/>
      <c r="O114" s="23"/>
      <c r="P114" s="24"/>
      <c r="Q114" s="24"/>
      <c r="R114" s="24"/>
      <c r="S114" s="24"/>
      <c r="T114" s="24"/>
      <c r="U114" s="24"/>
      <c r="V114" s="24"/>
      <c r="W114" s="24"/>
      <c r="X114" s="25"/>
      <c r="Y114" s="411"/>
      <c r="Z114" s="25"/>
      <c r="AA114" s="53"/>
    </row>
    <row r="115" spans="1:27" s="54" customFormat="1" ht="51">
      <c r="A115" s="8"/>
      <c r="B115" s="9" t="str">
        <f>+IFERROR(VLOOKUP(C115,Listas!$L$8:$M$100,2,FALSE),"")</f>
        <v>10120101</v>
      </c>
      <c r="C115" s="343" t="s">
        <v>519</v>
      </c>
      <c r="D115" s="282"/>
      <c r="E115" s="283"/>
      <c r="F115" s="282"/>
      <c r="G115" s="445" t="s">
        <v>1286</v>
      </c>
      <c r="H115" s="26" t="str">
        <f>+IF(I115=""," ",VLOOKUP(I115,Listas!$I$16:$J$17,2,FALSE))</f>
        <v>07</v>
      </c>
      <c r="I115" s="351" t="s">
        <v>472</v>
      </c>
      <c r="J115" s="367" t="str">
        <f>+IF(K115=""," ",VLOOKUP(K115,PUC!$B:$C,2,FALSE))</f>
        <v xml:space="preserve"> </v>
      </c>
      <c r="K115" s="351"/>
      <c r="L115" s="27" t="str">
        <f>+IF(M115=""," ",VLOOKUP(M115,Listas!$F$9:$G$17,2,FALSE))</f>
        <v>07</v>
      </c>
      <c r="M115" s="351" t="s">
        <v>457</v>
      </c>
      <c r="N115" s="431"/>
      <c r="O115" s="23"/>
      <c r="P115" s="24"/>
      <c r="Q115" s="24"/>
      <c r="R115" s="24"/>
      <c r="S115" s="24"/>
      <c r="T115" s="24"/>
      <c r="U115" s="24"/>
      <c r="V115" s="24"/>
      <c r="W115" s="24"/>
      <c r="X115" s="25"/>
      <c r="Y115" s="411"/>
      <c r="Z115" s="25"/>
      <c r="AA115" s="53"/>
    </row>
    <row r="116" spans="1:27" s="54" customFormat="1" ht="29.25" customHeight="1">
      <c r="A116" s="8"/>
      <c r="B116" s="9" t="str">
        <f>+IFERROR(VLOOKUP(C116,Listas!$L$8:$M$100,2,FALSE),"")</f>
        <v>10120101</v>
      </c>
      <c r="C116" s="343" t="s">
        <v>519</v>
      </c>
      <c r="D116" s="282"/>
      <c r="E116" s="283"/>
      <c r="F116" s="282"/>
      <c r="G116" s="444" t="s">
        <v>1288</v>
      </c>
      <c r="H116" s="26" t="str">
        <f>+IF(I116=""," ",VLOOKUP(I116,Listas!$I$16:$J$17,2,FALSE))</f>
        <v>07</v>
      </c>
      <c r="I116" s="351" t="s">
        <v>472</v>
      </c>
      <c r="J116" s="367">
        <f>+IF(K116=""," ",VLOOKUP(K116,PUC!$B:$C,2,FALSE))</f>
        <v>5105630101</v>
      </c>
      <c r="K116" s="351" t="s">
        <v>1098</v>
      </c>
      <c r="L116" s="27" t="str">
        <f>+IF(M116=""," ",VLOOKUP(M116,Listas!$F$9:$G$17,2,FALSE))</f>
        <v>07</v>
      </c>
      <c r="M116" s="351" t="s">
        <v>457</v>
      </c>
      <c r="N116" s="432">
        <v>4000000</v>
      </c>
      <c r="O116" s="23"/>
      <c r="P116" s="24"/>
      <c r="Q116" s="24"/>
      <c r="R116" s="24"/>
      <c r="S116" s="24"/>
      <c r="T116" s="24"/>
      <c r="U116" s="24"/>
      <c r="V116" s="24"/>
      <c r="W116" s="24"/>
      <c r="X116" s="25"/>
      <c r="Y116" s="411"/>
      <c r="Z116" s="25"/>
      <c r="AA116" s="53"/>
    </row>
    <row r="117" spans="1:27" s="54" customFormat="1" ht="29.25" customHeight="1">
      <c r="A117" s="8"/>
      <c r="B117" s="9" t="str">
        <f>+IFERROR(VLOOKUP(C117,Listas!$L$8:$M$100,2,FALSE),"")</f>
        <v>10120101</v>
      </c>
      <c r="C117" s="343" t="s">
        <v>519</v>
      </c>
      <c r="D117" s="282"/>
      <c r="E117" s="283"/>
      <c r="F117" s="282"/>
      <c r="G117" s="444" t="s">
        <v>1289</v>
      </c>
      <c r="H117" s="26" t="str">
        <f>+IF(I117=""," ",VLOOKUP(I117,Listas!$I$16:$J$17,2,FALSE))</f>
        <v>07</v>
      </c>
      <c r="I117" s="351" t="s">
        <v>472</v>
      </c>
      <c r="J117" s="367">
        <f>+IF(K117=""," ",VLOOKUP(K117,PUC!$B:$C,2,FALSE))</f>
        <v>5105630101</v>
      </c>
      <c r="K117" s="351" t="s">
        <v>1098</v>
      </c>
      <c r="L117" s="27" t="str">
        <f>+IF(M117=""," ",VLOOKUP(M117,Listas!$F$9:$G$17,2,FALSE))</f>
        <v>07</v>
      </c>
      <c r="M117" s="351" t="s">
        <v>457</v>
      </c>
      <c r="N117" s="432">
        <v>3000000</v>
      </c>
      <c r="O117" s="23"/>
      <c r="P117" s="24"/>
      <c r="Q117" s="24"/>
      <c r="R117" s="24"/>
      <c r="S117" s="24"/>
      <c r="T117" s="24"/>
      <c r="U117" s="24"/>
      <c r="V117" s="24"/>
      <c r="W117" s="24"/>
      <c r="X117" s="25"/>
      <c r="Y117" s="411"/>
      <c r="Z117" s="25"/>
      <c r="AA117" s="53"/>
    </row>
    <row r="118" spans="1:27" s="54" customFormat="1" ht="29.25" customHeight="1">
      <c r="A118" s="8"/>
      <c r="B118" s="9" t="str">
        <f>+IFERROR(VLOOKUP(C118,Listas!$L$8:$M$100,2,FALSE),"")</f>
        <v>10120101</v>
      </c>
      <c r="C118" s="343" t="s">
        <v>519</v>
      </c>
      <c r="D118" s="282"/>
      <c r="E118" s="283"/>
      <c r="F118" s="282"/>
      <c r="G118" s="444" t="s">
        <v>1290</v>
      </c>
      <c r="H118" s="26" t="str">
        <f>+IF(I118=""," ",VLOOKUP(I118,Listas!$I$16:$J$17,2,FALSE))</f>
        <v>07</v>
      </c>
      <c r="I118" s="351" t="s">
        <v>472</v>
      </c>
      <c r="J118" s="367">
        <f>+IF(K118=""," ",VLOOKUP(K118,PUC!$B:$C,2,FALSE))</f>
        <v>5105630101</v>
      </c>
      <c r="K118" s="351" t="s">
        <v>1098</v>
      </c>
      <c r="L118" s="27" t="str">
        <f>+IF(M118=""," ",VLOOKUP(M118,Listas!$F$9:$G$17,2,FALSE))</f>
        <v>07</v>
      </c>
      <c r="M118" s="351" t="s">
        <v>457</v>
      </c>
      <c r="N118" s="432">
        <v>3000000</v>
      </c>
      <c r="O118" s="23"/>
      <c r="P118" s="24"/>
      <c r="Q118" s="24"/>
      <c r="R118" s="24"/>
      <c r="S118" s="24"/>
      <c r="T118" s="24"/>
      <c r="U118" s="24"/>
      <c r="V118" s="24"/>
      <c r="W118" s="24"/>
      <c r="X118" s="25"/>
      <c r="Y118" s="411"/>
      <c r="Z118" s="25"/>
      <c r="AA118" s="53"/>
    </row>
    <row r="119" spans="1:27" s="54" customFormat="1" ht="29.25" customHeight="1">
      <c r="A119" s="8"/>
      <c r="B119" s="9" t="str">
        <f>+IFERROR(VLOOKUP(C119,Listas!$L$8:$M$100,2,FALSE),"")</f>
        <v>10120101</v>
      </c>
      <c r="C119" s="343" t="s">
        <v>519</v>
      </c>
      <c r="D119" s="282"/>
      <c r="E119" s="283"/>
      <c r="F119" s="282"/>
      <c r="G119" s="444" t="s">
        <v>1291</v>
      </c>
      <c r="H119" s="26" t="str">
        <f>+IF(I119=""," ",VLOOKUP(I119,Listas!$I$16:$J$17,2,FALSE))</f>
        <v>07</v>
      </c>
      <c r="I119" s="351" t="s">
        <v>472</v>
      </c>
      <c r="J119" s="367">
        <f>+IF(K119=""," ",VLOOKUP(K119,PUC!$B:$C,2,FALSE))</f>
        <v>5105630101</v>
      </c>
      <c r="K119" s="351" t="s">
        <v>1098</v>
      </c>
      <c r="L119" s="27" t="str">
        <f>+IF(M119=""," ",VLOOKUP(M119,Listas!$F$9:$G$17,2,FALSE))</f>
        <v>07</v>
      </c>
      <c r="M119" s="351" t="s">
        <v>457</v>
      </c>
      <c r="N119" s="432">
        <v>25000000</v>
      </c>
      <c r="O119" s="23"/>
      <c r="P119" s="24"/>
      <c r="Q119" s="24"/>
      <c r="R119" s="24"/>
      <c r="S119" s="24"/>
      <c r="T119" s="24"/>
      <c r="U119" s="24"/>
      <c r="V119" s="24"/>
      <c r="W119" s="24"/>
      <c r="X119" s="25"/>
      <c r="Y119" s="411"/>
      <c r="Z119" s="25"/>
      <c r="AA119" s="53"/>
    </row>
    <row r="120" spans="1:27" s="54" customFormat="1" ht="29.25" customHeight="1">
      <c r="A120" s="8"/>
      <c r="B120" s="9" t="str">
        <f>+IFERROR(VLOOKUP(C120,Listas!$L$8:$M$100,2,FALSE),"")</f>
        <v>10120101</v>
      </c>
      <c r="C120" s="343" t="s">
        <v>519</v>
      </c>
      <c r="D120" s="282"/>
      <c r="E120" s="283"/>
      <c r="F120" s="282"/>
      <c r="G120" s="444" t="s">
        <v>1292</v>
      </c>
      <c r="H120" s="26" t="str">
        <f>+IF(I120=""," ",VLOOKUP(I120,Listas!$I$16:$J$17,2,FALSE))</f>
        <v>07</v>
      </c>
      <c r="I120" s="351" t="s">
        <v>472</v>
      </c>
      <c r="J120" s="367">
        <f>+IF(K120=""," ",VLOOKUP(K120,PUC!$B:$C,2,FALSE))</f>
        <v>5105630101</v>
      </c>
      <c r="K120" s="351" t="s">
        <v>1098</v>
      </c>
      <c r="L120" s="27" t="str">
        <f>+IF(M120=""," ",VLOOKUP(M120,Listas!$F$9:$G$17,2,FALSE))</f>
        <v>07</v>
      </c>
      <c r="M120" s="351" t="s">
        <v>457</v>
      </c>
      <c r="N120" s="432">
        <v>3000000</v>
      </c>
      <c r="O120" s="23"/>
      <c r="P120" s="24"/>
      <c r="Q120" s="24"/>
      <c r="R120" s="24"/>
      <c r="S120" s="24"/>
      <c r="T120" s="24"/>
      <c r="U120" s="24"/>
      <c r="V120" s="24"/>
      <c r="W120" s="24"/>
      <c r="X120" s="25"/>
      <c r="Y120" s="411"/>
      <c r="Z120" s="25"/>
      <c r="AA120" s="53"/>
    </row>
    <row r="121" spans="1:27" s="54" customFormat="1" ht="29.25" customHeight="1">
      <c r="A121" s="8"/>
      <c r="B121" s="9" t="str">
        <f>+IFERROR(VLOOKUP(C121,Listas!$L$8:$M$100,2,FALSE),"")</f>
        <v>10120101</v>
      </c>
      <c r="C121" s="343" t="s">
        <v>519</v>
      </c>
      <c r="D121" s="282"/>
      <c r="E121" s="283"/>
      <c r="F121" s="282"/>
      <c r="G121" s="444" t="s">
        <v>1293</v>
      </c>
      <c r="H121" s="26" t="str">
        <f>+IF(I121=""," ",VLOOKUP(I121,Listas!$I$16:$J$17,2,FALSE))</f>
        <v>07</v>
      </c>
      <c r="I121" s="351" t="s">
        <v>472</v>
      </c>
      <c r="J121" s="367">
        <f>+IF(K121=""," ",VLOOKUP(K121,PUC!$B:$C,2,FALSE))</f>
        <v>5105630101</v>
      </c>
      <c r="K121" s="351" t="s">
        <v>1098</v>
      </c>
      <c r="L121" s="27" t="str">
        <f>+IF(M121=""," ",VLOOKUP(M121,Listas!$F$9:$G$17,2,FALSE))</f>
        <v>07</v>
      </c>
      <c r="M121" s="351" t="s">
        <v>457</v>
      </c>
      <c r="N121" s="432">
        <v>2000000</v>
      </c>
      <c r="O121" s="23"/>
      <c r="P121" s="24"/>
      <c r="Q121" s="24"/>
      <c r="R121" s="24"/>
      <c r="S121" s="24"/>
      <c r="T121" s="24"/>
      <c r="U121" s="24"/>
      <c r="V121" s="24"/>
      <c r="W121" s="24"/>
      <c r="X121" s="25"/>
      <c r="Y121" s="411"/>
      <c r="Z121" s="25"/>
      <c r="AA121" s="53"/>
    </row>
    <row r="122" spans="1:27" s="54" customFormat="1" ht="29.25" customHeight="1">
      <c r="A122" s="8"/>
      <c r="B122" s="9" t="str">
        <f>+IFERROR(VLOOKUP(C122,Listas!$L$8:$M$100,2,FALSE),"")</f>
        <v>10120101</v>
      </c>
      <c r="C122" s="343" t="s">
        <v>519</v>
      </c>
      <c r="D122" s="282"/>
      <c r="E122" s="283"/>
      <c r="F122" s="282"/>
      <c r="G122" s="445" t="s">
        <v>1339</v>
      </c>
      <c r="H122" s="26" t="str">
        <f>+IF(I122=""," ",VLOOKUP(I122,Listas!$I$16:$J$17,2,FALSE))</f>
        <v>07</v>
      </c>
      <c r="I122" s="351" t="s">
        <v>472</v>
      </c>
      <c r="J122" s="367">
        <f>+IF(K122=""," ",VLOOKUP(K122,PUC!$B:$C,2,FALSE))</f>
        <v>5110350101</v>
      </c>
      <c r="K122" s="351" t="s">
        <v>1162</v>
      </c>
      <c r="L122" s="27" t="str">
        <f>+IF(M122=""," ",VLOOKUP(M122,Listas!$F$9:$G$17,2,FALSE))</f>
        <v>07</v>
      </c>
      <c r="M122" s="351" t="s">
        <v>457</v>
      </c>
      <c r="N122" s="432">
        <v>2000000</v>
      </c>
      <c r="O122" s="23"/>
      <c r="P122" s="24"/>
      <c r="Q122" s="24"/>
      <c r="R122" s="24"/>
      <c r="S122" s="24"/>
      <c r="T122" s="24"/>
      <c r="U122" s="24"/>
      <c r="V122" s="24"/>
      <c r="W122" s="24"/>
      <c r="X122" s="25"/>
      <c r="Y122" s="411"/>
      <c r="Z122" s="25"/>
      <c r="AA122" s="53"/>
    </row>
    <row r="123" spans="1:27" s="54" customFormat="1" ht="29.25" customHeight="1" thickBot="1">
      <c r="A123" s="8"/>
      <c r="B123" s="9" t="str">
        <f>+IFERROR(VLOOKUP(C123,Listas!$L$8:$M$100,2,FALSE),"")</f>
        <v>10120101</v>
      </c>
      <c r="C123" s="343" t="s">
        <v>519</v>
      </c>
      <c r="D123" s="282"/>
      <c r="E123" s="283"/>
      <c r="F123" s="282"/>
      <c r="G123" s="445" t="s">
        <v>1340</v>
      </c>
      <c r="H123" s="26" t="str">
        <f>+IF(I123=""," ",VLOOKUP(I123,Listas!$I$16:$J$17,2,FALSE))</f>
        <v>07</v>
      </c>
      <c r="I123" s="351" t="s">
        <v>472</v>
      </c>
      <c r="J123" s="367">
        <f>+IF(K123=""," ",VLOOKUP(K123,PUC!$B:$C,2,FALSE))</f>
        <v>5110350101</v>
      </c>
      <c r="K123" s="351" t="s">
        <v>1162</v>
      </c>
      <c r="L123" s="27" t="str">
        <f>+IF(M123=""," ",VLOOKUP(M123,Listas!$F$9:$G$17,2,FALSE))</f>
        <v>07</v>
      </c>
      <c r="M123" s="351" t="s">
        <v>457</v>
      </c>
      <c r="N123" s="431">
        <v>3000000</v>
      </c>
      <c r="O123" s="23"/>
      <c r="P123" s="24"/>
      <c r="Q123" s="24"/>
      <c r="R123" s="24"/>
      <c r="S123" s="24"/>
      <c r="T123" s="24"/>
      <c r="U123" s="24"/>
      <c r="V123" s="24"/>
      <c r="W123" s="24"/>
      <c r="X123" s="25"/>
      <c r="Y123" s="411"/>
      <c r="Z123" s="25"/>
      <c r="AA123" s="53"/>
    </row>
    <row r="124" spans="1:27" s="54" customFormat="1" ht="29.25" hidden="1" customHeight="1">
      <c r="A124" s="8"/>
      <c r="B124" s="9" t="str">
        <f>+IFERROR(VLOOKUP(C124,Listas!$L$8:$M$100,2,FALSE),"")</f>
        <v>10120101</v>
      </c>
      <c r="C124" s="343" t="s">
        <v>519</v>
      </c>
      <c r="D124" s="282"/>
      <c r="E124" s="283"/>
      <c r="F124" s="282"/>
      <c r="G124" s="445"/>
      <c r="H124" s="26" t="str">
        <f>+IF(I124=""," ",VLOOKUP(I124,Listas!$I$16:$J$17,2,FALSE))</f>
        <v>07</v>
      </c>
      <c r="I124" s="351" t="s">
        <v>472</v>
      </c>
      <c r="J124" s="367" t="str">
        <f>+IF(K124=""," ",VLOOKUP(K124,PUC!$B:$C,2,FALSE))</f>
        <v xml:space="preserve"> </v>
      </c>
      <c r="K124" s="351"/>
      <c r="L124" s="27" t="str">
        <f>+IF(M124=""," ",VLOOKUP(M124,Listas!$F$9:$G$17,2,FALSE))</f>
        <v>07</v>
      </c>
      <c r="M124" s="351" t="s">
        <v>457</v>
      </c>
      <c r="N124" s="431"/>
      <c r="O124" s="23"/>
      <c r="P124" s="24"/>
      <c r="Q124" s="24"/>
      <c r="R124" s="24"/>
      <c r="S124" s="24"/>
      <c r="T124" s="24"/>
      <c r="U124" s="24"/>
      <c r="V124" s="24"/>
      <c r="W124" s="24"/>
      <c r="X124" s="25"/>
      <c r="Y124" s="411"/>
      <c r="Z124" s="25"/>
      <c r="AA124" s="53"/>
    </row>
    <row r="125" spans="1:27" s="54" customFormat="1" ht="29.25" hidden="1" customHeight="1">
      <c r="A125" s="8"/>
      <c r="B125" s="9" t="str">
        <f>+IFERROR(VLOOKUP(C125,Listas!$L$8:$M$100,2,FALSE),"")</f>
        <v>10120101</v>
      </c>
      <c r="C125" s="343" t="s">
        <v>519</v>
      </c>
      <c r="D125" s="282"/>
      <c r="E125" s="283"/>
      <c r="F125" s="282"/>
      <c r="G125" s="445"/>
      <c r="H125" s="26" t="str">
        <f>+IF(I125=""," ",VLOOKUP(I125,Listas!$I$16:$J$17,2,FALSE))</f>
        <v>07</v>
      </c>
      <c r="I125" s="351" t="s">
        <v>472</v>
      </c>
      <c r="J125" s="367" t="str">
        <f>+IF(K125=""," ",VLOOKUP(K125,PUC!$B:$C,2,FALSE))</f>
        <v xml:space="preserve"> </v>
      </c>
      <c r="K125" s="351"/>
      <c r="L125" s="27" t="str">
        <f>+IF(M125=""," ",VLOOKUP(M125,Listas!$F$9:$G$17,2,FALSE))</f>
        <v>07</v>
      </c>
      <c r="M125" s="351" t="s">
        <v>457</v>
      </c>
      <c r="N125" s="431"/>
      <c r="O125" s="23"/>
      <c r="P125" s="24"/>
      <c r="Q125" s="24"/>
      <c r="R125" s="24"/>
      <c r="S125" s="24"/>
      <c r="T125" s="24"/>
      <c r="U125" s="24"/>
      <c r="V125" s="24"/>
      <c r="W125" s="24"/>
      <c r="X125" s="25"/>
      <c r="Y125" s="411"/>
      <c r="Z125" s="25"/>
      <c r="AA125" s="53"/>
    </row>
    <row r="126" spans="1:27" s="54" customFormat="1" ht="29.25" hidden="1" customHeight="1">
      <c r="A126" s="8"/>
      <c r="B126" s="9" t="str">
        <f>+IFERROR(VLOOKUP(C126,Listas!$L$8:$M$100,2,FALSE),"")</f>
        <v>10120101</v>
      </c>
      <c r="C126" s="343" t="s">
        <v>519</v>
      </c>
      <c r="D126" s="282"/>
      <c r="E126" s="283"/>
      <c r="F126" s="282"/>
      <c r="G126" s="445"/>
      <c r="H126" s="26" t="str">
        <f>+IF(I126=""," ",VLOOKUP(I126,Listas!$I$16:$J$17,2,FALSE))</f>
        <v>07</v>
      </c>
      <c r="I126" s="351" t="s">
        <v>472</v>
      </c>
      <c r="J126" s="367" t="str">
        <f>+IF(K126=""," ",VLOOKUP(K126,PUC!$B:$C,2,FALSE))</f>
        <v xml:space="preserve"> </v>
      </c>
      <c r="K126" s="351"/>
      <c r="L126" s="27" t="str">
        <f>+IF(M126=""," ",VLOOKUP(M126,Listas!$F$9:$G$17,2,FALSE))</f>
        <v>07</v>
      </c>
      <c r="M126" s="351" t="s">
        <v>457</v>
      </c>
      <c r="N126" s="431"/>
      <c r="O126" s="23"/>
      <c r="P126" s="24"/>
      <c r="Q126" s="24"/>
      <c r="R126" s="24"/>
      <c r="S126" s="24"/>
      <c r="T126" s="24"/>
      <c r="U126" s="24"/>
      <c r="V126" s="24"/>
      <c r="W126" s="24"/>
      <c r="X126" s="25"/>
      <c r="Y126" s="411"/>
      <c r="Z126" s="25"/>
      <c r="AA126" s="53"/>
    </row>
    <row r="127" spans="1:27" s="54" customFormat="1" ht="29.25" hidden="1" customHeight="1">
      <c r="A127" s="8"/>
      <c r="B127" s="9" t="str">
        <f>+IFERROR(VLOOKUP(C127,Listas!$L$8:$M$100,2,FALSE),"")</f>
        <v>10120101</v>
      </c>
      <c r="C127" s="343" t="s">
        <v>519</v>
      </c>
      <c r="D127" s="282"/>
      <c r="E127" s="283"/>
      <c r="F127" s="282"/>
      <c r="G127" s="445"/>
      <c r="H127" s="26" t="str">
        <f>+IF(I127=""," ",VLOOKUP(I127,Listas!$I$16:$J$17,2,FALSE))</f>
        <v>07</v>
      </c>
      <c r="I127" s="351" t="s">
        <v>472</v>
      </c>
      <c r="J127" s="367" t="str">
        <f>+IF(K127=""," ",VLOOKUP(K127,PUC!$B:$C,2,FALSE))</f>
        <v xml:space="preserve"> </v>
      </c>
      <c r="K127" s="351"/>
      <c r="L127" s="27" t="str">
        <f>+IF(M127=""," ",VLOOKUP(M127,Listas!$F$9:$G$17,2,FALSE))</f>
        <v>07</v>
      </c>
      <c r="M127" s="351" t="s">
        <v>457</v>
      </c>
      <c r="N127" s="431"/>
      <c r="O127" s="23"/>
      <c r="P127" s="24"/>
      <c r="Q127" s="24"/>
      <c r="R127" s="24"/>
      <c r="S127" s="24"/>
      <c r="T127" s="24"/>
      <c r="U127" s="24"/>
      <c r="V127" s="24"/>
      <c r="W127" s="24"/>
      <c r="X127" s="25"/>
      <c r="Y127" s="411"/>
      <c r="Z127" s="25"/>
      <c r="AA127" s="53"/>
    </row>
    <row r="128" spans="1:27" s="54" customFormat="1" ht="29.25" hidden="1" customHeight="1">
      <c r="A128" s="8"/>
      <c r="B128" s="9" t="str">
        <f>+IFERROR(VLOOKUP(C128,Listas!$L$8:$M$100,2,FALSE),"")</f>
        <v>10120101</v>
      </c>
      <c r="C128" s="343" t="s">
        <v>519</v>
      </c>
      <c r="D128" s="282"/>
      <c r="E128" s="283"/>
      <c r="F128" s="282"/>
      <c r="G128" s="445"/>
      <c r="H128" s="26" t="str">
        <f>+IF(I128=""," ",VLOOKUP(I128,Listas!$I$16:$J$17,2,FALSE))</f>
        <v>07</v>
      </c>
      <c r="I128" s="351" t="s">
        <v>472</v>
      </c>
      <c r="J128" s="367" t="str">
        <f>+IF(K128=""," ",VLOOKUP(K128,PUC!$B:$C,2,FALSE))</f>
        <v xml:space="preserve"> </v>
      </c>
      <c r="K128" s="351"/>
      <c r="L128" s="27" t="str">
        <f>+IF(M128=""," ",VLOOKUP(M128,Listas!$F$9:$G$17,2,FALSE))</f>
        <v>07</v>
      </c>
      <c r="M128" s="351" t="s">
        <v>457</v>
      </c>
      <c r="N128" s="431"/>
      <c r="O128" s="23"/>
      <c r="P128" s="24"/>
      <c r="Q128" s="24"/>
      <c r="R128" s="24"/>
      <c r="S128" s="24"/>
      <c r="T128" s="24"/>
      <c r="U128" s="24"/>
      <c r="V128" s="24"/>
      <c r="W128" s="24"/>
      <c r="X128" s="25"/>
      <c r="Y128" s="411"/>
      <c r="Z128" s="25"/>
      <c r="AA128" s="53"/>
    </row>
    <row r="129" spans="1:27" s="54" customFormat="1" ht="29.25" hidden="1" customHeight="1">
      <c r="A129" s="8"/>
      <c r="B129" s="9" t="str">
        <f>+IFERROR(VLOOKUP(C129,Listas!$L$8:$M$100,2,FALSE),"")</f>
        <v>10120101</v>
      </c>
      <c r="C129" s="343" t="s">
        <v>519</v>
      </c>
      <c r="D129" s="282"/>
      <c r="E129" s="283"/>
      <c r="F129" s="282"/>
      <c r="G129" s="445"/>
      <c r="H129" s="26" t="str">
        <f>+IF(I129=""," ",VLOOKUP(I129,Listas!$I$16:$J$17,2,FALSE))</f>
        <v>07</v>
      </c>
      <c r="I129" s="351" t="s">
        <v>472</v>
      </c>
      <c r="J129" s="367" t="str">
        <f>+IF(K129=""," ",VLOOKUP(K129,PUC!$B:$C,2,FALSE))</f>
        <v xml:space="preserve"> </v>
      </c>
      <c r="K129" s="351"/>
      <c r="L129" s="27" t="str">
        <f>+IF(M129=""," ",VLOOKUP(M129,Listas!$F$9:$G$17,2,FALSE))</f>
        <v>07</v>
      </c>
      <c r="M129" s="351" t="s">
        <v>457</v>
      </c>
      <c r="N129" s="431"/>
      <c r="O129" s="23"/>
      <c r="P129" s="24"/>
      <c r="Q129" s="24"/>
      <c r="R129" s="24"/>
      <c r="S129" s="24"/>
      <c r="T129" s="24"/>
      <c r="U129" s="24"/>
      <c r="V129" s="24"/>
      <c r="W129" s="24"/>
      <c r="X129" s="25"/>
      <c r="Y129" s="411"/>
      <c r="Z129" s="25"/>
      <c r="AA129" s="53"/>
    </row>
    <row r="130" spans="1:27" s="54" customFormat="1" ht="29.25" hidden="1" customHeight="1" thickBot="1">
      <c r="A130" s="8"/>
      <c r="B130" s="22" t="str">
        <f>+IFERROR(VLOOKUP(C130,Listas!$L$8:$M$100,2,FALSE),"")</f>
        <v>10120101</v>
      </c>
      <c r="C130" s="350" t="s">
        <v>519</v>
      </c>
      <c r="D130" s="288"/>
      <c r="E130" s="289"/>
      <c r="F130" s="288"/>
      <c r="G130" s="446"/>
      <c r="H130" s="414" t="str">
        <f>+IF(I130=""," ",VLOOKUP(I130,Listas!$I$16:$J$17,2,FALSE))</f>
        <v>07</v>
      </c>
      <c r="I130" s="415" t="s">
        <v>472</v>
      </c>
      <c r="J130" s="416" t="str">
        <f>+IF(K130=""," ",VLOOKUP(K130,PUC!$B:$C,2,FALSE))</f>
        <v xml:space="preserve"> </v>
      </c>
      <c r="K130" s="415"/>
      <c r="L130" s="417" t="str">
        <f>+IF(M130=""," ",VLOOKUP(M130,Listas!$F$9:$G$17,2,FALSE))</f>
        <v>07</v>
      </c>
      <c r="M130" s="415" t="s">
        <v>457</v>
      </c>
      <c r="N130" s="434"/>
      <c r="O130" s="23"/>
      <c r="P130" s="24"/>
      <c r="Q130" s="24"/>
      <c r="R130" s="24"/>
      <c r="S130" s="24"/>
      <c r="T130" s="24"/>
      <c r="U130" s="24"/>
      <c r="V130" s="24"/>
      <c r="W130" s="24"/>
      <c r="X130" s="25"/>
      <c r="Y130" s="411"/>
      <c r="Z130" s="25"/>
      <c r="AA130" s="53"/>
    </row>
    <row r="131" spans="1:27" s="54" customFormat="1" ht="29.25" customHeight="1">
      <c r="A131" s="8"/>
      <c r="B131" s="17" t="str">
        <f>+IFERROR(VLOOKUP(C131,Listas!$L$8:$M$100,2,FALSE),"")</f>
        <v>10130102</v>
      </c>
      <c r="C131" s="348" t="s">
        <v>522</v>
      </c>
      <c r="D131" s="284"/>
      <c r="E131" s="285"/>
      <c r="F131" s="284"/>
      <c r="G131" s="447"/>
      <c r="H131" s="422" t="str">
        <f>+IF(I131=""," ",VLOOKUP(I131,Listas!$I$16:$J$17,2,FALSE))</f>
        <v xml:space="preserve"> </v>
      </c>
      <c r="I131" s="423"/>
      <c r="J131" s="424" t="str">
        <f>+IF(K131=""," ",VLOOKUP(K131,PUC!$B:$C,2,FALSE))</f>
        <v xml:space="preserve"> </v>
      </c>
      <c r="K131" s="423"/>
      <c r="L131" s="425" t="str">
        <f>+IF(M131=""," ",VLOOKUP(M131,Listas!$F$9:$G$17,2,FALSE))</f>
        <v>07</v>
      </c>
      <c r="M131" s="423" t="s">
        <v>457</v>
      </c>
      <c r="N131" s="435"/>
      <c r="O131" s="384"/>
      <c r="P131" s="385"/>
      <c r="Q131" s="385"/>
      <c r="R131" s="385"/>
      <c r="S131" s="385"/>
      <c r="T131" s="385"/>
      <c r="U131" s="385"/>
      <c r="V131" s="385"/>
      <c r="W131" s="385"/>
      <c r="X131" s="385"/>
      <c r="Y131" s="385"/>
      <c r="Z131" s="386"/>
      <c r="AA131" s="53"/>
    </row>
    <row r="132" spans="1:27" s="54" customFormat="1" ht="29.25" customHeight="1">
      <c r="A132" s="8"/>
      <c r="B132" s="9" t="str">
        <f>+IFERROR(VLOOKUP(C132,Listas!$L$8:$M$100,2,FALSE),"")</f>
        <v>10130102</v>
      </c>
      <c r="C132" s="343" t="s">
        <v>522</v>
      </c>
      <c r="D132" s="282"/>
      <c r="E132" s="283"/>
      <c r="F132" s="282"/>
      <c r="G132" s="448" t="s">
        <v>1294</v>
      </c>
      <c r="H132" s="426" t="str">
        <f>+IF(I132=""," ",VLOOKUP(I132,Listas!$I$16:$J$17,2,FALSE))</f>
        <v>07</v>
      </c>
      <c r="I132" s="427" t="s">
        <v>472</v>
      </c>
      <c r="J132" s="428">
        <f>+IF(K132=""," ",VLOOKUP(K132,PUC!$B:$C,2,FALSE))</f>
        <v>5195959529</v>
      </c>
      <c r="K132" s="427" t="s">
        <v>1180</v>
      </c>
      <c r="L132" s="429" t="str">
        <f>+IF(M132=""," ",VLOOKUP(M132,Listas!$F$9:$G$17,2,FALSE))</f>
        <v>07</v>
      </c>
      <c r="M132" s="427" t="s">
        <v>457</v>
      </c>
      <c r="N132" s="436">
        <v>4000000</v>
      </c>
      <c r="O132" s="23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5"/>
      <c r="AA132" s="53"/>
    </row>
    <row r="133" spans="1:27" s="54" customFormat="1" ht="72" customHeight="1">
      <c r="A133" s="8"/>
      <c r="B133" s="9" t="str">
        <f>+IFERROR(VLOOKUP(C133,Listas!$L$8:$M$100,2,FALSE),"")</f>
        <v>10130102</v>
      </c>
      <c r="C133" s="343" t="s">
        <v>522</v>
      </c>
      <c r="D133" s="282"/>
      <c r="E133" s="283"/>
      <c r="F133" s="282"/>
      <c r="G133" s="449" t="s">
        <v>1295</v>
      </c>
      <c r="H133" s="26" t="str">
        <f>+IF(I133=""," ",VLOOKUP(I133,Listas!$I$16:$J$17,2,FALSE))</f>
        <v>07</v>
      </c>
      <c r="I133" s="351" t="s">
        <v>472</v>
      </c>
      <c r="J133" s="367">
        <f>+IF(K133=""," ",VLOOKUP(K133,PUC!$B:$C,2,FALSE))</f>
        <v>5110350101</v>
      </c>
      <c r="K133" s="351" t="s">
        <v>1162</v>
      </c>
      <c r="L133" s="27" t="str">
        <f>+IF(M133=""," ",VLOOKUP(M133,Listas!$F$9:$G$17,2,FALSE))</f>
        <v>07</v>
      </c>
      <c r="M133" s="351" t="s">
        <v>457</v>
      </c>
      <c r="N133" s="432">
        <v>52500000</v>
      </c>
      <c r="O133" s="23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5"/>
      <c r="AA133" s="53"/>
    </row>
    <row r="134" spans="1:27" s="54" customFormat="1" ht="29.25" hidden="1" customHeight="1">
      <c r="A134" s="8"/>
      <c r="B134" s="9" t="str">
        <f>+IFERROR(VLOOKUP(C134,Listas!$L$8:$M$100,2,FALSE),"")</f>
        <v>10130102</v>
      </c>
      <c r="C134" s="343" t="s">
        <v>522</v>
      </c>
      <c r="D134" s="282"/>
      <c r="E134" s="283"/>
      <c r="F134" s="282"/>
      <c r="G134" s="445"/>
      <c r="H134" s="26" t="str">
        <f>+IF(I134=""," ",VLOOKUP(I134,Listas!$I$16:$J$17,2,FALSE))</f>
        <v>07</v>
      </c>
      <c r="I134" s="351" t="s">
        <v>472</v>
      </c>
      <c r="J134" s="367" t="str">
        <f>+IF(K134=""," ",VLOOKUP(K134,PUC!$B:$C,2,FALSE))</f>
        <v xml:space="preserve"> </v>
      </c>
      <c r="K134" s="351"/>
      <c r="L134" s="27" t="str">
        <f>+IF(M134=""," ",VLOOKUP(M134,Listas!$F$9:$G$17,2,FALSE))</f>
        <v>07</v>
      </c>
      <c r="M134" s="351" t="s">
        <v>457</v>
      </c>
      <c r="N134" s="431"/>
      <c r="O134" s="23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5"/>
      <c r="AA134" s="53"/>
    </row>
    <row r="135" spans="1:27" s="54" customFormat="1" ht="29.25" hidden="1" customHeight="1">
      <c r="A135" s="8"/>
      <c r="B135" s="9" t="str">
        <f>+IFERROR(VLOOKUP(C135,Listas!$L$8:$M$100,2,FALSE),"")</f>
        <v>10130102</v>
      </c>
      <c r="C135" s="343" t="s">
        <v>522</v>
      </c>
      <c r="D135" s="282"/>
      <c r="E135" s="283"/>
      <c r="F135" s="282"/>
      <c r="G135" s="445"/>
      <c r="H135" s="26" t="str">
        <f>+IF(I135=""," ",VLOOKUP(I135,Listas!$I$16:$J$17,2,FALSE))</f>
        <v>07</v>
      </c>
      <c r="I135" s="351" t="s">
        <v>472</v>
      </c>
      <c r="J135" s="367" t="str">
        <f>+IF(K135=""," ",VLOOKUP(K135,PUC!$B:$C,2,FALSE))</f>
        <v xml:space="preserve"> </v>
      </c>
      <c r="K135" s="351"/>
      <c r="L135" s="27" t="str">
        <f>+IF(M135=""," ",VLOOKUP(M135,Listas!$F$9:$G$17,2,FALSE))</f>
        <v>07</v>
      </c>
      <c r="M135" s="351" t="s">
        <v>457</v>
      </c>
      <c r="N135" s="431"/>
      <c r="O135" s="23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5"/>
      <c r="AA135" s="53"/>
    </row>
    <row r="136" spans="1:27" s="54" customFormat="1" ht="29.25" hidden="1" customHeight="1">
      <c r="A136" s="8"/>
      <c r="B136" s="9" t="str">
        <f>+IFERROR(VLOOKUP(C136,Listas!$L$8:$M$100,2,FALSE),"")</f>
        <v>10130102</v>
      </c>
      <c r="C136" s="343" t="s">
        <v>522</v>
      </c>
      <c r="D136" s="282"/>
      <c r="E136" s="283"/>
      <c r="F136" s="282"/>
      <c r="G136" s="445"/>
      <c r="H136" s="26" t="str">
        <f>+IF(I136=""," ",VLOOKUP(I136,Listas!$I$16:$J$17,2,FALSE))</f>
        <v>07</v>
      </c>
      <c r="I136" s="351" t="s">
        <v>472</v>
      </c>
      <c r="J136" s="367" t="str">
        <f>+IF(K136=""," ",VLOOKUP(K136,PUC!$B:$C,2,FALSE))</f>
        <v xml:space="preserve"> </v>
      </c>
      <c r="K136" s="351"/>
      <c r="L136" s="27" t="str">
        <f>+IF(M136=""," ",VLOOKUP(M136,Listas!$F$9:$G$17,2,FALSE))</f>
        <v>07</v>
      </c>
      <c r="M136" s="351" t="s">
        <v>457</v>
      </c>
      <c r="N136" s="431"/>
      <c r="O136" s="23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5"/>
      <c r="AA136" s="53"/>
    </row>
    <row r="137" spans="1:27" s="54" customFormat="1" ht="29.25" hidden="1" customHeight="1">
      <c r="A137" s="8"/>
      <c r="B137" s="9" t="str">
        <f>+IFERROR(VLOOKUP(C137,Listas!$L$8:$M$100,2,FALSE),"")</f>
        <v>10130102</v>
      </c>
      <c r="C137" s="343" t="s">
        <v>522</v>
      </c>
      <c r="D137" s="282"/>
      <c r="E137" s="283"/>
      <c r="F137" s="282"/>
      <c r="G137" s="445"/>
      <c r="H137" s="26" t="str">
        <f>+IF(I137=""," ",VLOOKUP(I137,Listas!$I$16:$J$17,2,FALSE))</f>
        <v>07</v>
      </c>
      <c r="I137" s="351" t="s">
        <v>472</v>
      </c>
      <c r="J137" s="367" t="str">
        <f>+IF(K137=""," ",VLOOKUP(K137,PUC!$B:$C,2,FALSE))</f>
        <v xml:space="preserve"> </v>
      </c>
      <c r="K137" s="351"/>
      <c r="L137" s="27" t="str">
        <f>+IF(M137=""," ",VLOOKUP(M137,Listas!$F$9:$G$17,2,FALSE))</f>
        <v>07</v>
      </c>
      <c r="M137" s="351" t="s">
        <v>457</v>
      </c>
      <c r="N137" s="431"/>
      <c r="O137" s="23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5"/>
      <c r="AA137" s="53"/>
    </row>
    <row r="138" spans="1:27" s="54" customFormat="1" ht="29.25" customHeight="1" thickBot="1">
      <c r="A138" s="8"/>
      <c r="B138" s="18" t="str">
        <f>+IFERROR(VLOOKUP(C138,Listas!$L$8:$M$100,2,FALSE),"")</f>
        <v>10130102</v>
      </c>
      <c r="C138" s="349" t="s">
        <v>522</v>
      </c>
      <c r="D138" s="286"/>
      <c r="E138" s="287"/>
      <c r="F138" s="286"/>
      <c r="G138" s="462" t="s">
        <v>1360</v>
      </c>
      <c r="H138" s="408" t="str">
        <f>+IF(I138=""," ",VLOOKUP(I138,Listas!$I$16:$J$17,2,FALSE))</f>
        <v>07</v>
      </c>
      <c r="I138" s="380" t="s">
        <v>472</v>
      </c>
      <c r="J138" s="409">
        <f>+IF(K138=""," ",VLOOKUP(K138,PUC!$B:$C,2,FALSE))</f>
        <v>5195959529</v>
      </c>
      <c r="K138" s="380" t="s">
        <v>1180</v>
      </c>
      <c r="L138" s="387" t="str">
        <f>+IF(M138=""," ",VLOOKUP(M138,Listas!$F$9:$G$17,2,FALSE))</f>
        <v>07</v>
      </c>
      <c r="M138" s="380" t="s">
        <v>457</v>
      </c>
      <c r="N138" s="433">
        <v>306000</v>
      </c>
      <c r="O138" s="19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1"/>
      <c r="AA138" s="53"/>
    </row>
    <row r="139" spans="1:27" s="54" customFormat="1" ht="29.25" customHeight="1">
      <c r="A139" s="8"/>
      <c r="B139" s="27" t="str">
        <f>+IFERROR(VLOOKUP(C139,Listas!$L$8:$M$100,2,FALSE),"")</f>
        <v>03010102</v>
      </c>
      <c r="C139" s="351" t="s">
        <v>624</v>
      </c>
      <c r="D139" s="290"/>
      <c r="E139" s="291"/>
      <c r="F139" s="290"/>
      <c r="G139" s="450" t="s">
        <v>1296</v>
      </c>
      <c r="H139" s="26" t="str">
        <f>+IF(I139=""," ",VLOOKUP(I139,Listas!$I$16:$J$17,2,FALSE))</f>
        <v>07</v>
      </c>
      <c r="I139" s="351" t="s">
        <v>472</v>
      </c>
      <c r="J139" s="367" t="str">
        <f>+IF(K139=""," ",VLOOKUP(K139,PUC!$B:$C,2,FALSE))</f>
        <v xml:space="preserve"> </v>
      </c>
      <c r="K139" s="351"/>
      <c r="L139" s="27" t="str">
        <f>+IF(M139=""," ",VLOOKUP(M139,Listas!$F$9:$G$17,2,FALSE))</f>
        <v>07</v>
      </c>
      <c r="M139" s="351" t="s">
        <v>457</v>
      </c>
      <c r="N139" s="437"/>
      <c r="O139" s="381"/>
      <c r="P139" s="382"/>
      <c r="Q139" s="382"/>
      <c r="R139" s="382"/>
      <c r="S139" s="382"/>
      <c r="T139" s="382"/>
      <c r="U139" s="382"/>
      <c r="V139" s="382"/>
      <c r="W139" s="382"/>
      <c r="X139" s="382"/>
      <c r="Y139" s="382"/>
      <c r="Z139" s="383"/>
      <c r="AA139" s="53"/>
    </row>
    <row r="140" spans="1:27" s="54" customFormat="1" ht="29.25" customHeight="1">
      <c r="A140" s="8"/>
      <c r="B140" s="9" t="str">
        <f>+IFERROR(VLOOKUP(C140,Listas!$L$8:$M$100,2,FALSE),"")</f>
        <v>03010102</v>
      </c>
      <c r="C140" s="351" t="s">
        <v>624</v>
      </c>
      <c r="D140" s="282"/>
      <c r="E140" s="283"/>
      <c r="F140" s="282"/>
      <c r="G140" s="441" t="s">
        <v>1297</v>
      </c>
      <c r="H140" s="26" t="str">
        <f>+IF(I140=""," ",VLOOKUP(I140,Listas!$I$16:$J$17,2,FALSE))</f>
        <v>07</v>
      </c>
      <c r="I140" s="351" t="s">
        <v>472</v>
      </c>
      <c r="J140" s="367">
        <f>+IF(K140=""," ",VLOOKUP(K140,PUC!$B:$C,2,FALSE))</f>
        <v>5155150101</v>
      </c>
      <c r="K140" s="351" t="s">
        <v>1153</v>
      </c>
      <c r="L140" s="27" t="str">
        <f>+IF(M140=""," ",VLOOKUP(M140,Listas!$F$9:$G$17,2,FALSE))</f>
        <v>07</v>
      </c>
      <c r="M140" s="351" t="s">
        <v>457</v>
      </c>
      <c r="N140" s="432">
        <f>500000*3</f>
        <v>1500000</v>
      </c>
      <c r="O140" s="23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5"/>
      <c r="AA140" s="53"/>
    </row>
    <row r="141" spans="1:27" s="54" customFormat="1" ht="29.25" customHeight="1">
      <c r="A141" s="8"/>
      <c r="B141" s="9" t="str">
        <f>+IFERROR(VLOOKUP(C141,Listas!$L$8:$M$100,2,FALSE),"")</f>
        <v>03010102</v>
      </c>
      <c r="C141" s="351" t="s">
        <v>624</v>
      </c>
      <c r="D141" s="282"/>
      <c r="E141" s="283"/>
      <c r="F141" s="282"/>
      <c r="G141" s="441" t="s">
        <v>1298</v>
      </c>
      <c r="H141" s="26" t="str">
        <f>+IF(I141=""," ",VLOOKUP(I141,Listas!$I$16:$J$17,2,FALSE))</f>
        <v>07</v>
      </c>
      <c r="I141" s="351" t="s">
        <v>472</v>
      </c>
      <c r="J141" s="367">
        <f>+IF(K141=""," ",VLOOKUP(K141,PUC!$B:$C,2,FALSE))</f>
        <v>5155050101</v>
      </c>
      <c r="K141" s="351" t="s">
        <v>1151</v>
      </c>
      <c r="L141" s="27" t="str">
        <f>+IF(M141=""," ",VLOOKUP(M141,Listas!$F$9:$G$17,2,FALSE))</f>
        <v>07</v>
      </c>
      <c r="M141" s="351" t="s">
        <v>457</v>
      </c>
      <c r="N141" s="432">
        <f>+MROUND(469000*3*2*1.05*1.05,1000)</f>
        <v>3102000</v>
      </c>
      <c r="O141" s="23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5"/>
      <c r="AA141" s="53"/>
    </row>
    <row r="142" spans="1:27" s="54" customFormat="1" ht="29.25" customHeight="1">
      <c r="A142" s="8"/>
      <c r="B142" s="9" t="str">
        <f>+IFERROR(VLOOKUP(C142,Listas!$L$8:$M$100,2,FALSE),"")</f>
        <v>03010102</v>
      </c>
      <c r="C142" s="351" t="s">
        <v>624</v>
      </c>
      <c r="D142" s="282"/>
      <c r="E142" s="283"/>
      <c r="F142" s="282"/>
      <c r="G142" s="445" t="s">
        <v>1299</v>
      </c>
      <c r="H142" s="26" t="str">
        <f>+IF(I142=""," ",VLOOKUP(I142,Listas!$I$16:$J$17,2,FALSE))</f>
        <v>07</v>
      </c>
      <c r="I142" s="351" t="s">
        <v>472</v>
      </c>
      <c r="J142" s="367">
        <f>+IF(K142=""," ",VLOOKUP(K142,PUC!$B:$C,2,FALSE))</f>
        <v>5195600101</v>
      </c>
      <c r="K142" s="351" t="s">
        <v>1108</v>
      </c>
      <c r="L142" s="27" t="str">
        <f>+IF(M142=""," ",VLOOKUP(M142,Listas!$F$9:$G$17,2,FALSE))</f>
        <v>07</v>
      </c>
      <c r="M142" s="351" t="s">
        <v>457</v>
      </c>
      <c r="N142" s="432">
        <v>1200000</v>
      </c>
      <c r="O142" s="23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5"/>
      <c r="AA142" s="53"/>
    </row>
    <row r="143" spans="1:27" s="54" customFormat="1" ht="29.25" customHeight="1">
      <c r="A143" s="8"/>
      <c r="B143" s="9" t="str">
        <f>+IFERROR(VLOOKUP(C143,Listas!$L$8:$M$100,2,FALSE),"")</f>
        <v>03010102</v>
      </c>
      <c r="C143" s="351" t="s">
        <v>624</v>
      </c>
      <c r="D143" s="282"/>
      <c r="E143" s="283"/>
      <c r="F143" s="282"/>
      <c r="G143" s="445" t="s">
        <v>1300</v>
      </c>
      <c r="H143" s="26" t="str">
        <f>+IF(I143=""," ",VLOOKUP(I143,Listas!$I$16:$J$17,2,FALSE))</f>
        <v>07</v>
      </c>
      <c r="I143" s="351" t="s">
        <v>472</v>
      </c>
      <c r="J143" s="367">
        <f>+IF(K143=""," ",VLOOKUP(K143,PUC!$B:$C,2,FALSE))</f>
        <v>5120250101</v>
      </c>
      <c r="K143" s="351" t="s">
        <v>1075</v>
      </c>
      <c r="L143" s="27" t="str">
        <f>+IF(M143=""," ",VLOOKUP(M143,Listas!$F$9:$G$17,2,FALSE))</f>
        <v>07</v>
      </c>
      <c r="M143" s="351" t="s">
        <v>457</v>
      </c>
      <c r="N143" s="432">
        <v>1000000</v>
      </c>
      <c r="O143" s="23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5"/>
      <c r="AA143" s="53"/>
    </row>
    <row r="144" spans="1:27" s="54" customFormat="1" ht="29.25" customHeight="1">
      <c r="A144" s="8"/>
      <c r="B144" s="9" t="str">
        <f>+IFERROR(VLOOKUP(C144,Listas!$L$8:$M$100,2,FALSE),"")</f>
        <v>03010102</v>
      </c>
      <c r="C144" s="351" t="s">
        <v>624</v>
      </c>
      <c r="D144" s="282"/>
      <c r="E144" s="283"/>
      <c r="F144" s="282"/>
      <c r="G144" s="445" t="s">
        <v>1301</v>
      </c>
      <c r="H144" s="26" t="str">
        <f>+IF(I144=""," ",VLOOKUP(I144,Listas!$I$16:$J$17,2,FALSE))</f>
        <v>07</v>
      </c>
      <c r="I144" s="351" t="s">
        <v>472</v>
      </c>
      <c r="J144" s="367">
        <f>+IF(K144=""," ",VLOOKUP(K144,PUC!$B:$C,2,FALSE))</f>
        <v>5195300101</v>
      </c>
      <c r="K144" s="351" t="s">
        <v>1149</v>
      </c>
      <c r="L144" s="27" t="str">
        <f>+IF(M144=""," ",VLOOKUP(M144,Listas!$F$9:$G$17,2,FALSE))</f>
        <v>07</v>
      </c>
      <c r="M144" s="351" t="s">
        <v>457</v>
      </c>
      <c r="N144" s="432">
        <v>1900000</v>
      </c>
      <c r="O144" s="23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5"/>
      <c r="AA144" s="53"/>
    </row>
    <row r="145" spans="1:27" s="54" customFormat="1" ht="29.25" customHeight="1">
      <c r="A145" s="8"/>
      <c r="B145" s="9" t="str">
        <f>+IFERROR(VLOOKUP(C145,Listas!$L$8:$M$100,2,FALSE),"")</f>
        <v>03010102</v>
      </c>
      <c r="C145" s="351" t="s">
        <v>624</v>
      </c>
      <c r="D145" s="282"/>
      <c r="E145" s="283"/>
      <c r="F145" s="282"/>
      <c r="G145" s="445" t="s">
        <v>1302</v>
      </c>
      <c r="H145" s="26" t="str">
        <f>+IF(I145=""," ",VLOOKUP(I145,Listas!$I$16:$J$17,2,FALSE))</f>
        <v>07</v>
      </c>
      <c r="I145" s="351" t="s">
        <v>472</v>
      </c>
      <c r="J145" s="367">
        <f>+IF(K145=""," ",VLOOKUP(K145,PUC!$B:$C,2,FALSE))</f>
        <v>5195450101</v>
      </c>
      <c r="K145" s="351" t="s">
        <v>1148</v>
      </c>
      <c r="L145" s="27" t="str">
        <f>+IF(M145=""," ",VLOOKUP(M145,Listas!$F$9:$G$17,2,FALSE))</f>
        <v>07</v>
      </c>
      <c r="M145" s="351" t="s">
        <v>457</v>
      </c>
      <c r="N145" s="432">
        <v>500000</v>
      </c>
      <c r="O145" s="23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5"/>
      <c r="AA145" s="53"/>
    </row>
    <row r="146" spans="1:27" s="54" customFormat="1" ht="29.25" customHeight="1">
      <c r="A146" s="8"/>
      <c r="B146" s="9" t="str">
        <f>+IFERROR(VLOOKUP(C146,Listas!$L$8:$M$100,2,FALSE),"")</f>
        <v>03010102</v>
      </c>
      <c r="C146" s="351" t="s">
        <v>624</v>
      </c>
      <c r="D146" s="282"/>
      <c r="E146" s="283"/>
      <c r="F146" s="282"/>
      <c r="G146" s="445" t="s">
        <v>1303</v>
      </c>
      <c r="H146" s="26" t="str">
        <f>+IF(I146=""," ",VLOOKUP(I146,Listas!$I$16:$J$17,2,FALSE))</f>
        <v>07</v>
      </c>
      <c r="I146" s="351" t="s">
        <v>472</v>
      </c>
      <c r="J146" s="367">
        <f>+IF(K146=""," ",VLOOKUP(K146,PUC!$B:$C,2,FALSE))</f>
        <v>5135400101</v>
      </c>
      <c r="K146" s="351" t="s">
        <v>1227</v>
      </c>
      <c r="L146" s="27" t="str">
        <f>+IF(M146=""," ",VLOOKUP(M146,Listas!$F$9:$G$17,2,FALSE))</f>
        <v>07</v>
      </c>
      <c r="M146" s="351" t="s">
        <v>457</v>
      </c>
      <c r="N146" s="432">
        <v>400000</v>
      </c>
      <c r="O146" s="23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5"/>
      <c r="AA146" s="53"/>
    </row>
    <row r="147" spans="1:27" s="54" customFormat="1" ht="29.25" customHeight="1">
      <c r="A147" s="8"/>
      <c r="B147" s="9" t="str">
        <f>+IFERROR(VLOOKUP(C147,Listas!$L$8:$M$100,2,FALSE),"")</f>
        <v>03010102</v>
      </c>
      <c r="C147" s="351" t="s">
        <v>624</v>
      </c>
      <c r="D147" s="282"/>
      <c r="E147" s="283"/>
      <c r="F147" s="282"/>
      <c r="G147" s="445"/>
      <c r="H147" s="26" t="str">
        <f>+IF(I147=""," ",VLOOKUP(I147,Listas!$I$16:$J$17,2,FALSE))</f>
        <v>07</v>
      </c>
      <c r="I147" s="351" t="s">
        <v>472</v>
      </c>
      <c r="J147" s="367" t="str">
        <f>+IF(K147=""," ",VLOOKUP(K147,PUC!$B:$C,2,FALSE))</f>
        <v xml:space="preserve"> </v>
      </c>
      <c r="K147" s="351"/>
      <c r="L147" s="27" t="str">
        <f>+IF(M147=""," ",VLOOKUP(M147,Listas!$F$9:$G$17,2,FALSE))</f>
        <v>07</v>
      </c>
      <c r="M147" s="351" t="s">
        <v>457</v>
      </c>
      <c r="N147" s="432"/>
      <c r="O147" s="23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5"/>
      <c r="AA147" s="53"/>
    </row>
    <row r="148" spans="1:27" s="54" customFormat="1" ht="29.25" customHeight="1">
      <c r="A148" s="8"/>
      <c r="B148" s="9" t="str">
        <f>+IFERROR(VLOOKUP(C148,Listas!$L$8:$M$100,2,FALSE),"")</f>
        <v>03010102</v>
      </c>
      <c r="C148" s="351" t="s">
        <v>624</v>
      </c>
      <c r="D148" s="282"/>
      <c r="E148" s="283"/>
      <c r="F148" s="282"/>
      <c r="G148" s="445" t="s">
        <v>1361</v>
      </c>
      <c r="H148" s="26" t="str">
        <f>+IF(I148=""," ",VLOOKUP(I148,Listas!$I$16:$J$17,2,FALSE))</f>
        <v>07</v>
      </c>
      <c r="I148" s="351" t="s">
        <v>472</v>
      </c>
      <c r="J148" s="367">
        <f>+IF(K148=""," ",VLOOKUP(K148,PUC!$B:$C,2,FALSE))</f>
        <v>5105540195</v>
      </c>
      <c r="K148" s="351" t="s">
        <v>1314</v>
      </c>
      <c r="L148" s="27" t="str">
        <f>+IF(M148=""," ",VLOOKUP(M148,Listas!$F$9:$G$17,2,FALSE))</f>
        <v>07</v>
      </c>
      <c r="M148" s="351" t="s">
        <v>457</v>
      </c>
      <c r="N148" s="432">
        <v>37400000</v>
      </c>
      <c r="O148" s="23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5"/>
      <c r="AA148" s="53"/>
    </row>
    <row r="149" spans="1:27" s="54" customFormat="1" ht="29.25" customHeight="1">
      <c r="A149" s="8"/>
      <c r="B149" s="9" t="str">
        <f>+IFERROR(VLOOKUP(C149,Listas!$L$8:$M$100,2,FALSE),"")</f>
        <v>03010102</v>
      </c>
      <c r="C149" s="351" t="s">
        <v>624</v>
      </c>
      <c r="D149" s="282"/>
      <c r="E149" s="283"/>
      <c r="F149" s="282"/>
      <c r="G149" s="445" t="s">
        <v>1304</v>
      </c>
      <c r="H149" s="26" t="str">
        <f>+IF(I149=""," ",VLOOKUP(I149,Listas!$I$16:$J$17,2,FALSE))</f>
        <v>07</v>
      </c>
      <c r="I149" s="351" t="s">
        <v>472</v>
      </c>
      <c r="J149" s="367">
        <f>+IF(K149=""," ",VLOOKUP(K149,PUC!$B:$C,2,FALSE))</f>
        <v>5105450102</v>
      </c>
      <c r="K149" s="351" t="s">
        <v>1095</v>
      </c>
      <c r="L149" s="27" t="str">
        <f>+IF(M149=""," ",VLOOKUP(M149,Listas!$F$9:$G$17,2,FALSE))</f>
        <v>05</v>
      </c>
      <c r="M149" s="351" t="s">
        <v>453</v>
      </c>
      <c r="N149" s="432">
        <v>2000000</v>
      </c>
      <c r="O149" s="23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5"/>
      <c r="AA149" s="53"/>
    </row>
    <row r="150" spans="1:27" s="54" customFormat="1" ht="29.25" customHeight="1">
      <c r="A150" s="8"/>
      <c r="B150" s="9" t="str">
        <f>+IFERROR(VLOOKUP(C150,Listas!$L$8:$M$100,2,FALSE),"")</f>
        <v>03010102</v>
      </c>
      <c r="C150" s="351" t="s">
        <v>624</v>
      </c>
      <c r="D150" s="282"/>
      <c r="E150" s="283"/>
      <c r="F150" s="282"/>
      <c r="G150" s="445" t="s">
        <v>1305</v>
      </c>
      <c r="H150" s="26" t="str">
        <f>+IF(I150=""," ",VLOOKUP(I150,Listas!$I$16:$J$17,2,FALSE))</f>
        <v>07</v>
      </c>
      <c r="I150" s="351" t="s">
        <v>472</v>
      </c>
      <c r="J150" s="367">
        <f>+IF(K150=""," ",VLOOKUP(K150,PUC!$B:$C,2,FALSE))</f>
        <v>5105450104</v>
      </c>
      <c r="K150" s="351" t="s">
        <v>1092</v>
      </c>
      <c r="L150" s="27" t="str">
        <f>+IF(M150=""," ",VLOOKUP(M150,Listas!$F$9:$G$17,2,FALSE))</f>
        <v>05</v>
      </c>
      <c r="M150" s="351" t="s">
        <v>453</v>
      </c>
      <c r="N150" s="432">
        <v>4500000</v>
      </c>
      <c r="O150" s="23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5"/>
      <c r="AA150" s="53"/>
    </row>
    <row r="151" spans="1:27" s="54" customFormat="1" ht="29.25" customHeight="1">
      <c r="A151" s="8"/>
      <c r="B151" s="9" t="str">
        <f>+IFERROR(VLOOKUP(C151,Listas!$L$8:$M$100,2,FALSE),"")</f>
        <v>03010102</v>
      </c>
      <c r="C151" s="351" t="s">
        <v>624</v>
      </c>
      <c r="D151" s="282"/>
      <c r="E151" s="283"/>
      <c r="F151" s="282"/>
      <c r="G151" s="445" t="s">
        <v>1306</v>
      </c>
      <c r="H151" s="26" t="str">
        <f>+IF(I151=""," ",VLOOKUP(I151,Listas!$I$16:$J$17,2,FALSE))</f>
        <v>07</v>
      </c>
      <c r="I151" s="351" t="s">
        <v>472</v>
      </c>
      <c r="J151" s="367">
        <f>+IF(K151=""," ",VLOOKUP(K151,PUC!$B:$C,2,FALSE))</f>
        <v>5105450103</v>
      </c>
      <c r="K151" s="351" t="s">
        <v>1093</v>
      </c>
      <c r="L151" s="27" t="str">
        <f>+IF(M151=""," ",VLOOKUP(M151,Listas!$F$9:$G$17,2,FALSE))</f>
        <v>05</v>
      </c>
      <c r="M151" s="351" t="s">
        <v>453</v>
      </c>
      <c r="N151" s="432">
        <v>1000000</v>
      </c>
      <c r="O151" s="23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5"/>
      <c r="AA151" s="53"/>
    </row>
    <row r="152" spans="1:27" s="54" customFormat="1" ht="29.25" customHeight="1">
      <c r="A152" s="8"/>
      <c r="B152" s="9" t="str">
        <f>+IFERROR(VLOOKUP(C152,Listas!$L$8:$M$100,2,FALSE),"")</f>
        <v>03010102</v>
      </c>
      <c r="C152" s="351" t="s">
        <v>624</v>
      </c>
      <c r="D152" s="282"/>
      <c r="E152" s="283"/>
      <c r="F152" s="282"/>
      <c r="G152" s="445" t="s">
        <v>1307</v>
      </c>
      <c r="H152" s="26" t="str">
        <f>+IF(I152=""," ",VLOOKUP(I152,Listas!$I$16:$J$17,2,FALSE))</f>
        <v>07</v>
      </c>
      <c r="I152" s="351" t="s">
        <v>472</v>
      </c>
      <c r="J152" s="367">
        <f>+IF(K152=""," ",VLOOKUP(K152,PUC!$B:$C,2,FALSE))</f>
        <v>5105540101</v>
      </c>
      <c r="K152" s="351" t="s">
        <v>1219</v>
      </c>
      <c r="L152" s="27" t="str">
        <f>+IF(M152=""," ",VLOOKUP(M152,Listas!$F$9:$G$17,2,FALSE))</f>
        <v>05</v>
      </c>
      <c r="M152" s="351" t="s">
        <v>453</v>
      </c>
      <c r="N152" s="432">
        <v>2000000</v>
      </c>
      <c r="O152" s="23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5"/>
      <c r="AA152" s="53"/>
    </row>
    <row r="153" spans="1:27" s="54" customFormat="1" ht="29.25" customHeight="1">
      <c r="A153" s="8"/>
      <c r="B153" s="9" t="str">
        <f>+IFERROR(VLOOKUP(C153,Listas!$L$8:$M$100,2,FALSE),"")</f>
        <v>03010102</v>
      </c>
      <c r="C153" s="351" t="s">
        <v>624</v>
      </c>
      <c r="D153" s="282"/>
      <c r="E153" s="283"/>
      <c r="F153" s="282"/>
      <c r="G153" s="445" t="s">
        <v>1308</v>
      </c>
      <c r="H153" s="26" t="str">
        <f>+IF(I153=""," ",VLOOKUP(I153,Listas!$I$16:$J$17,2,FALSE))</f>
        <v>07</v>
      </c>
      <c r="I153" s="351" t="s">
        <v>472</v>
      </c>
      <c r="J153" s="367">
        <f>+IF(K153=""," ",VLOOKUP(K153,PUC!$B:$C,2,FALSE))</f>
        <v>5130200101</v>
      </c>
      <c r="K153" s="351" t="s">
        <v>1223</v>
      </c>
      <c r="L153" s="27" t="str">
        <f>+IF(M153=""," ",VLOOKUP(M153,Listas!$F$9:$G$17,2,FALSE))</f>
        <v>05</v>
      </c>
      <c r="M153" s="351" t="s">
        <v>453</v>
      </c>
      <c r="N153" s="432">
        <v>2500000</v>
      </c>
      <c r="O153" s="23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5"/>
      <c r="AA153" s="53"/>
    </row>
    <row r="154" spans="1:27" s="54" customFormat="1" ht="29.25" customHeight="1">
      <c r="A154" s="8"/>
      <c r="B154" s="9" t="str">
        <f>+IFERROR(VLOOKUP(C154,Listas!$L$8:$M$100,2,FALSE),"")</f>
        <v>03010102</v>
      </c>
      <c r="C154" s="351" t="s">
        <v>624</v>
      </c>
      <c r="D154" s="282"/>
      <c r="E154" s="283"/>
      <c r="F154" s="282"/>
      <c r="G154" s="445" t="s">
        <v>1309</v>
      </c>
      <c r="H154" s="26" t="str">
        <f>+IF(I154=""," ",VLOOKUP(I154,Listas!$I$16:$J$17,2,FALSE))</f>
        <v>07</v>
      </c>
      <c r="I154" s="351" t="s">
        <v>472</v>
      </c>
      <c r="J154" s="367">
        <f>+IF(K154=""," ",VLOOKUP(K154,PUC!$B:$C,2,FALSE))</f>
        <v>5105630101</v>
      </c>
      <c r="K154" s="351" t="s">
        <v>1098</v>
      </c>
      <c r="L154" s="27" t="str">
        <f>+IF(M154=""," ",VLOOKUP(M154,Listas!$F$9:$G$17,2,FALSE))</f>
        <v>05</v>
      </c>
      <c r="M154" s="351" t="s">
        <v>453</v>
      </c>
      <c r="N154" s="432">
        <v>10000000</v>
      </c>
      <c r="O154" s="23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5"/>
      <c r="AA154" s="53"/>
    </row>
    <row r="155" spans="1:27" s="54" customFormat="1" ht="29.25" customHeight="1">
      <c r="A155" s="8"/>
      <c r="B155" s="9" t="str">
        <f>+IFERROR(VLOOKUP(C155,Listas!$L$8:$M$100,2,FALSE),"")</f>
        <v>03010102</v>
      </c>
      <c r="C155" s="351" t="s">
        <v>624</v>
      </c>
      <c r="D155" s="282"/>
      <c r="E155" s="283"/>
      <c r="F155" s="282"/>
      <c r="G155" s="445" t="s">
        <v>1310</v>
      </c>
      <c r="H155" s="26" t="str">
        <f>+IF(I155=""," ",VLOOKUP(I155,Listas!$I$16:$J$17,2,FALSE))</f>
        <v>07</v>
      </c>
      <c r="I155" s="351" t="s">
        <v>472</v>
      </c>
      <c r="J155" s="367">
        <f>+IF(K155=""," ",VLOOKUP(K155,PUC!$B:$C,2,FALSE))</f>
        <v>5130950103</v>
      </c>
      <c r="K155" s="351" t="s">
        <v>1216</v>
      </c>
      <c r="L155" s="27" t="str">
        <f>+IF(M155=""," ",VLOOKUP(M155,Listas!$F$9:$G$17,2,FALSE))</f>
        <v>05</v>
      </c>
      <c r="M155" s="351" t="s">
        <v>453</v>
      </c>
      <c r="N155" s="432">
        <v>4000000</v>
      </c>
      <c r="O155" s="23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5"/>
      <c r="AA155" s="53"/>
    </row>
    <row r="156" spans="1:27" s="54" customFormat="1" ht="29.25" customHeight="1">
      <c r="A156" s="8"/>
      <c r="B156" s="9" t="str">
        <f>+IFERROR(VLOOKUP(C156,Listas!$L$8:$M$100,2,FALSE),"")</f>
        <v>03010102</v>
      </c>
      <c r="C156" s="351" t="s">
        <v>624</v>
      </c>
      <c r="D156" s="282"/>
      <c r="E156" s="283"/>
      <c r="F156" s="282"/>
      <c r="G156" s="445" t="s">
        <v>1311</v>
      </c>
      <c r="H156" s="26" t="str">
        <f>+IF(I156=""," ",VLOOKUP(I156,Listas!$I$16:$J$17,2,FALSE))</f>
        <v>07</v>
      </c>
      <c r="I156" s="351" t="s">
        <v>472</v>
      </c>
      <c r="J156" s="367">
        <f>+IF(K156=""," ",VLOOKUP(K156,PUC!$B:$C,2,FALSE))</f>
        <v>5105060102</v>
      </c>
      <c r="K156" s="351" t="s">
        <v>1205</v>
      </c>
      <c r="L156" s="27" t="str">
        <f>+IF(M156=""," ",VLOOKUP(M156,Listas!$F$9:$G$17,2,FALSE))</f>
        <v>05</v>
      </c>
      <c r="M156" s="351" t="s">
        <v>453</v>
      </c>
      <c r="N156" s="432">
        <v>30000000</v>
      </c>
      <c r="O156" s="23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5"/>
      <c r="AA156" s="53"/>
    </row>
    <row r="157" spans="1:27" s="54" customFormat="1" ht="29.25" customHeight="1">
      <c r="A157" s="8"/>
      <c r="B157" s="9" t="str">
        <f>+IFERROR(VLOOKUP(C157,Listas!$L$8:$M$100,2,FALSE),"")</f>
        <v>03010102</v>
      </c>
      <c r="C157" s="351" t="s">
        <v>624</v>
      </c>
      <c r="D157" s="282"/>
      <c r="E157" s="283"/>
      <c r="F157" s="282"/>
      <c r="G157" s="445" t="s">
        <v>1312</v>
      </c>
      <c r="H157" s="26" t="str">
        <f>+IF(I157=""," ",VLOOKUP(I157,Listas!$I$16:$J$17,2,FALSE))</f>
        <v>07</v>
      </c>
      <c r="I157" s="351" t="s">
        <v>472</v>
      </c>
      <c r="J157" s="367">
        <f>+IF(K157=""," ",VLOOKUP(K157,PUC!$B:$C,2,FALSE))</f>
        <v>5105060102</v>
      </c>
      <c r="K157" s="351" t="s">
        <v>1205</v>
      </c>
      <c r="L157" s="27" t="str">
        <f>+IF(M157=""," ",VLOOKUP(M157,Listas!$F$9:$G$17,2,FALSE))</f>
        <v>07</v>
      </c>
      <c r="M157" s="351" t="s">
        <v>457</v>
      </c>
      <c r="N157" s="432">
        <v>45000000</v>
      </c>
      <c r="O157" s="23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5"/>
      <c r="AA157" s="53"/>
    </row>
    <row r="158" spans="1:27" s="54" customFormat="1" ht="29.25" customHeight="1">
      <c r="A158" s="8"/>
      <c r="B158" s="9" t="str">
        <f>+IFERROR(VLOOKUP(C158,Listas!$L$8:$M$100,2,FALSE),"")</f>
        <v>03010102</v>
      </c>
      <c r="C158" s="351" t="s">
        <v>624</v>
      </c>
      <c r="D158" s="282"/>
      <c r="E158" s="283"/>
      <c r="F158" s="282"/>
      <c r="G158" s="445" t="s">
        <v>1304</v>
      </c>
      <c r="H158" s="26" t="str">
        <f>+IF(I158=""," ",VLOOKUP(I158,Listas!$I$16:$J$17,2,FALSE))</f>
        <v>07</v>
      </c>
      <c r="I158" s="351" t="s">
        <v>472</v>
      </c>
      <c r="J158" s="367">
        <f>+IF(K158=""," ",VLOOKUP(K158,PUC!$B:$C,2,FALSE))</f>
        <v>5105450102</v>
      </c>
      <c r="K158" s="351" t="s">
        <v>1095</v>
      </c>
      <c r="L158" s="27" t="str">
        <f>+IF(M158=""," ",VLOOKUP(M158,Listas!$F$9:$G$17,2,FALSE))</f>
        <v>07</v>
      </c>
      <c r="M158" s="351" t="s">
        <v>457</v>
      </c>
      <c r="N158" s="432">
        <v>2000000</v>
      </c>
      <c r="O158" s="23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5"/>
      <c r="AA158" s="53"/>
    </row>
    <row r="159" spans="1:27" s="54" customFormat="1" ht="29.25" customHeight="1">
      <c r="A159" s="8"/>
      <c r="B159" s="9" t="str">
        <f>+IFERROR(VLOOKUP(C159,Listas!$L$8:$M$100,2,FALSE),"")</f>
        <v>03010102</v>
      </c>
      <c r="C159" s="351" t="s">
        <v>624</v>
      </c>
      <c r="D159" s="282"/>
      <c r="E159" s="283"/>
      <c r="F159" s="282"/>
      <c r="G159" s="445" t="s">
        <v>1305</v>
      </c>
      <c r="H159" s="26" t="str">
        <f>+IF(I159=""," ",VLOOKUP(I159,Listas!$I$16:$J$17,2,FALSE))</f>
        <v>07</v>
      </c>
      <c r="I159" s="351" t="s">
        <v>472</v>
      </c>
      <c r="J159" s="367">
        <f>+IF(K159=""," ",VLOOKUP(K159,PUC!$B:$C,2,FALSE))</f>
        <v>5105450104</v>
      </c>
      <c r="K159" s="351" t="s">
        <v>1092</v>
      </c>
      <c r="L159" s="27" t="str">
        <f>+IF(M159=""," ",VLOOKUP(M159,Listas!$F$9:$G$17,2,FALSE))</f>
        <v>07</v>
      </c>
      <c r="M159" s="351" t="s">
        <v>457</v>
      </c>
      <c r="N159" s="432">
        <v>8500000</v>
      </c>
      <c r="O159" s="23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5"/>
      <c r="AA159" s="53"/>
    </row>
    <row r="160" spans="1:27" s="54" customFormat="1" ht="29.25" customHeight="1">
      <c r="A160" s="8"/>
      <c r="B160" s="9" t="str">
        <f>+IFERROR(VLOOKUP(C160,Listas!$L$8:$M$100,2,FALSE),"")</f>
        <v>03010102</v>
      </c>
      <c r="C160" s="351" t="s">
        <v>624</v>
      </c>
      <c r="D160" s="282"/>
      <c r="E160" s="283"/>
      <c r="F160" s="282"/>
      <c r="G160" s="445" t="s">
        <v>1306</v>
      </c>
      <c r="H160" s="26" t="str">
        <f>+IF(I160=""," ",VLOOKUP(I160,Listas!$I$16:$J$17,2,FALSE))</f>
        <v>07</v>
      </c>
      <c r="I160" s="351" t="s">
        <v>472</v>
      </c>
      <c r="J160" s="367">
        <f>+IF(K160=""," ",VLOOKUP(K160,PUC!$B:$C,2,FALSE))</f>
        <v>5105450103</v>
      </c>
      <c r="K160" s="351" t="s">
        <v>1093</v>
      </c>
      <c r="L160" s="27" t="str">
        <f>+IF(M160=""," ",VLOOKUP(M160,Listas!$F$9:$G$17,2,FALSE))</f>
        <v>07</v>
      </c>
      <c r="M160" s="351" t="s">
        <v>457</v>
      </c>
      <c r="N160" s="432">
        <v>1000000</v>
      </c>
      <c r="O160" s="23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5"/>
      <c r="AA160" s="53"/>
    </row>
    <row r="161" spans="1:27" s="54" customFormat="1" ht="29.25" customHeight="1">
      <c r="A161" s="8"/>
      <c r="B161" s="9" t="str">
        <f>+IFERROR(VLOOKUP(C161,Listas!$L$8:$M$100,2,FALSE),"")</f>
        <v>03010102</v>
      </c>
      <c r="C161" s="351" t="s">
        <v>624</v>
      </c>
      <c r="D161" s="282"/>
      <c r="E161" s="283"/>
      <c r="F161" s="282"/>
      <c r="G161" s="445" t="s">
        <v>1307</v>
      </c>
      <c r="H161" s="26" t="str">
        <f>+IF(I161=""," ",VLOOKUP(I161,Listas!$I$16:$J$17,2,FALSE))</f>
        <v>07</v>
      </c>
      <c r="I161" s="351" t="s">
        <v>472</v>
      </c>
      <c r="J161" s="367">
        <f>+IF(K161=""," ",VLOOKUP(K161,PUC!$B:$C,2,FALSE))</f>
        <v>5105540101</v>
      </c>
      <c r="K161" s="351" t="s">
        <v>1219</v>
      </c>
      <c r="L161" s="27" t="str">
        <f>+IF(M161=""," ",VLOOKUP(M161,Listas!$F$9:$G$17,2,FALSE))</f>
        <v>07</v>
      </c>
      <c r="M161" s="351" t="s">
        <v>457</v>
      </c>
      <c r="N161" s="432">
        <v>4000000</v>
      </c>
      <c r="O161" s="23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5"/>
      <c r="AA161" s="53"/>
    </row>
    <row r="162" spans="1:27" s="54" customFormat="1" ht="29.25" customHeight="1">
      <c r="A162" s="8"/>
      <c r="B162" s="9" t="str">
        <f>+IFERROR(VLOOKUP(C162,Listas!$L$8:$M$100,2,FALSE),"")</f>
        <v>03010102</v>
      </c>
      <c r="C162" s="351" t="s">
        <v>624</v>
      </c>
      <c r="D162" s="282"/>
      <c r="E162" s="283"/>
      <c r="F162" s="282"/>
      <c r="G162" s="445" t="s">
        <v>1308</v>
      </c>
      <c r="H162" s="26" t="str">
        <f>+IF(I162=""," ",VLOOKUP(I162,Listas!$I$16:$J$17,2,FALSE))</f>
        <v>07</v>
      </c>
      <c r="I162" s="351" t="s">
        <v>472</v>
      </c>
      <c r="J162" s="367">
        <f>+IF(K162=""," ",VLOOKUP(K162,PUC!$B:$C,2,FALSE))</f>
        <v>5130200101</v>
      </c>
      <c r="K162" s="351" t="s">
        <v>1223</v>
      </c>
      <c r="L162" s="27" t="str">
        <f>+IF(M162=""," ",VLOOKUP(M162,Listas!$F$9:$G$17,2,FALSE))</f>
        <v>07</v>
      </c>
      <c r="M162" s="351" t="s">
        <v>457</v>
      </c>
      <c r="N162" s="432">
        <v>3500000</v>
      </c>
      <c r="O162" s="23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5"/>
      <c r="AA162" s="53"/>
    </row>
    <row r="163" spans="1:27" s="54" customFormat="1" ht="29.25" customHeight="1">
      <c r="A163" s="8"/>
      <c r="B163" s="9" t="str">
        <f>+IFERROR(VLOOKUP(C163,Listas!$L$8:$M$100,2,FALSE),"")</f>
        <v>03010102</v>
      </c>
      <c r="C163" s="351" t="s">
        <v>624</v>
      </c>
      <c r="D163" s="282"/>
      <c r="E163" s="283"/>
      <c r="F163" s="282"/>
      <c r="G163" s="445" t="s">
        <v>1309</v>
      </c>
      <c r="H163" s="26" t="str">
        <f>+IF(I163=""," ",VLOOKUP(I163,Listas!$I$16:$J$17,2,FALSE))</f>
        <v>07</v>
      </c>
      <c r="I163" s="351" t="s">
        <v>472</v>
      </c>
      <c r="J163" s="367">
        <f>+IF(K163=""," ",VLOOKUP(K163,PUC!$B:$C,2,FALSE))</f>
        <v>5105630101</v>
      </c>
      <c r="K163" s="351" t="s">
        <v>1098</v>
      </c>
      <c r="L163" s="27" t="str">
        <f>+IF(M163=""," ",VLOOKUP(M163,Listas!$F$9:$G$17,2,FALSE))</f>
        <v>07</v>
      </c>
      <c r="M163" s="351" t="s">
        <v>457</v>
      </c>
      <c r="N163" s="432">
        <v>10000000</v>
      </c>
      <c r="O163" s="23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5"/>
      <c r="AA163" s="53"/>
    </row>
    <row r="164" spans="1:27" s="54" customFormat="1" ht="29.25" customHeight="1">
      <c r="A164" s="8"/>
      <c r="B164" s="9" t="str">
        <f>+IFERROR(VLOOKUP(C164,Listas!$L$8:$M$100,2,FALSE),"")</f>
        <v>03010102</v>
      </c>
      <c r="C164" s="351" t="s">
        <v>624</v>
      </c>
      <c r="D164" s="282"/>
      <c r="E164" s="283"/>
      <c r="F164" s="282"/>
      <c r="G164" s="445" t="s">
        <v>1310</v>
      </c>
      <c r="H164" s="26" t="str">
        <f>+IF(I164=""," ",VLOOKUP(I164,Listas!$I$16:$J$17,2,FALSE))</f>
        <v>07</v>
      </c>
      <c r="I164" s="351" t="s">
        <v>472</v>
      </c>
      <c r="J164" s="367">
        <f>+IF(K164=""," ",VLOOKUP(K164,PUC!$B:$C,2,FALSE))</f>
        <v>5130950103</v>
      </c>
      <c r="K164" s="351" t="s">
        <v>1216</v>
      </c>
      <c r="L164" s="27" t="str">
        <f>+IF(M164=""," ",VLOOKUP(M164,Listas!$F$9:$G$17,2,FALSE))</f>
        <v>07</v>
      </c>
      <c r="M164" s="351" t="s">
        <v>457</v>
      </c>
      <c r="N164" s="432">
        <v>9500000</v>
      </c>
      <c r="O164" s="23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5"/>
      <c r="AA164" s="53"/>
    </row>
    <row r="165" spans="1:27" s="54" customFormat="1" ht="29.25" customHeight="1">
      <c r="A165" s="8"/>
      <c r="B165" s="9" t="str">
        <f>+IFERROR(VLOOKUP(C165,Listas!$L$8:$M$100,2,FALSE),"")</f>
        <v>03010102</v>
      </c>
      <c r="C165" s="351" t="s">
        <v>624</v>
      </c>
      <c r="D165" s="282"/>
      <c r="E165" s="283"/>
      <c r="F165" s="282"/>
      <c r="G165" s="445" t="s">
        <v>1313</v>
      </c>
      <c r="H165" s="26" t="str">
        <f>+IF(I165=""," ",VLOOKUP(I165,Listas!$I$16:$J$17,2,FALSE))</f>
        <v>07</v>
      </c>
      <c r="I165" s="351" t="s">
        <v>472</v>
      </c>
      <c r="J165" s="367">
        <f>+IF(K165=""," ",VLOOKUP(K165,PUC!$B:$C,2,FALSE))</f>
        <v>5105810101</v>
      </c>
      <c r="K165" s="351" t="s">
        <v>1313</v>
      </c>
      <c r="L165" s="27" t="str">
        <f>+IF(M165=""," ",VLOOKUP(M165,Listas!$F$9:$G$17,2,FALSE))</f>
        <v>07</v>
      </c>
      <c r="M165" s="351" t="s">
        <v>457</v>
      </c>
      <c r="N165" s="432">
        <v>29000000</v>
      </c>
      <c r="O165" s="23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5"/>
      <c r="AA165" s="53"/>
    </row>
    <row r="166" spans="1:27" s="54" customFormat="1" ht="29.25" hidden="1" customHeight="1">
      <c r="A166" s="8"/>
      <c r="B166" s="9" t="str">
        <f>+IFERROR(VLOOKUP(C166,Listas!$L$8:$M$100,2,FALSE),"")</f>
        <v>03010102</v>
      </c>
      <c r="C166" s="351" t="s">
        <v>624</v>
      </c>
      <c r="D166" s="282"/>
      <c r="E166" s="283"/>
      <c r="F166" s="282"/>
      <c r="G166" s="445"/>
      <c r="H166" s="26" t="str">
        <f>+IF(I166=""," ",VLOOKUP(I166,Listas!$I$16:$J$17,2,FALSE))</f>
        <v>07</v>
      </c>
      <c r="I166" s="351" t="s">
        <v>472</v>
      </c>
      <c r="J166" s="367" t="str">
        <f>+IF(K166=""," ",VLOOKUP(K166,PUC!$B:$C,2,FALSE))</f>
        <v xml:space="preserve"> </v>
      </c>
      <c r="K166" s="351"/>
      <c r="L166" s="27" t="str">
        <f>+IF(M166=""," ",VLOOKUP(M166,Listas!$F$9:$G$17,2,FALSE))</f>
        <v>07</v>
      </c>
      <c r="M166" s="351" t="s">
        <v>457</v>
      </c>
      <c r="N166" s="432"/>
      <c r="O166" s="23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5"/>
      <c r="AA166" s="53"/>
    </row>
    <row r="167" spans="1:27" s="54" customFormat="1" ht="29.25" hidden="1" customHeight="1">
      <c r="A167" s="8"/>
      <c r="B167" s="9" t="str">
        <f>+IFERROR(VLOOKUP(C167,Listas!$L$8:$M$100,2,FALSE),"")</f>
        <v>03010102</v>
      </c>
      <c r="C167" s="351" t="s">
        <v>624</v>
      </c>
      <c r="D167" s="282"/>
      <c r="E167" s="283"/>
      <c r="F167" s="282"/>
      <c r="G167" s="445"/>
      <c r="H167" s="26" t="str">
        <f>+IF(I167=""," ",VLOOKUP(I167,Listas!$I$16:$J$17,2,FALSE))</f>
        <v>07</v>
      </c>
      <c r="I167" s="351" t="s">
        <v>472</v>
      </c>
      <c r="J167" s="367" t="str">
        <f>+IF(K167=""," ",VLOOKUP(K167,PUC!$B:$C,2,FALSE))</f>
        <v xml:space="preserve"> </v>
      </c>
      <c r="K167" s="351"/>
      <c r="L167" s="27" t="str">
        <f>+IF(M167=""," ",VLOOKUP(M167,Listas!$F$9:$G$17,2,FALSE))</f>
        <v>07</v>
      </c>
      <c r="M167" s="351" t="s">
        <v>457</v>
      </c>
      <c r="N167" s="431"/>
      <c r="O167" s="23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5"/>
      <c r="AA167" s="53"/>
    </row>
    <row r="168" spans="1:27" s="54" customFormat="1" ht="29.25" hidden="1" customHeight="1">
      <c r="A168" s="8"/>
      <c r="B168" s="9" t="str">
        <f>+IFERROR(VLOOKUP(C168,Listas!$L$8:$M$100,2,FALSE),"")</f>
        <v>03010102</v>
      </c>
      <c r="C168" s="351" t="s">
        <v>624</v>
      </c>
      <c r="D168" s="282"/>
      <c r="E168" s="283"/>
      <c r="F168" s="282"/>
      <c r="G168" s="445"/>
      <c r="H168" s="26" t="str">
        <f>+IF(I168=""," ",VLOOKUP(I168,Listas!$I$16:$J$17,2,FALSE))</f>
        <v>07</v>
      </c>
      <c r="I168" s="351" t="s">
        <v>472</v>
      </c>
      <c r="J168" s="367" t="str">
        <f>+IF(K168=""," ",VLOOKUP(K168,PUC!$B:$C,2,FALSE))</f>
        <v xml:space="preserve"> </v>
      </c>
      <c r="K168" s="351"/>
      <c r="L168" s="27" t="str">
        <f>+IF(M168=""," ",VLOOKUP(M168,Listas!$F$9:$G$17,2,FALSE))</f>
        <v>07</v>
      </c>
      <c r="M168" s="351" t="s">
        <v>457</v>
      </c>
      <c r="N168" s="431"/>
      <c r="O168" s="23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5"/>
      <c r="AA168" s="53"/>
    </row>
    <row r="169" spans="1:27" s="54" customFormat="1" ht="29.25" hidden="1" customHeight="1">
      <c r="A169" s="8"/>
      <c r="B169" s="9" t="str">
        <f>+IFERROR(VLOOKUP(C169,Listas!$L$8:$M$100,2,FALSE),"")</f>
        <v>03010102</v>
      </c>
      <c r="C169" s="351" t="s">
        <v>624</v>
      </c>
      <c r="D169" s="282"/>
      <c r="E169" s="283"/>
      <c r="F169" s="282"/>
      <c r="G169" s="445"/>
      <c r="H169" s="26" t="str">
        <f>+IF(I169=""," ",VLOOKUP(I169,Listas!$I$16:$J$17,2,FALSE))</f>
        <v>07</v>
      </c>
      <c r="I169" s="351" t="s">
        <v>472</v>
      </c>
      <c r="J169" s="367" t="str">
        <f>+IF(K169=""," ",VLOOKUP(K169,PUC!$B:$C,2,FALSE))</f>
        <v xml:space="preserve"> </v>
      </c>
      <c r="K169" s="351"/>
      <c r="L169" s="27" t="str">
        <f>+IF(M169=""," ",VLOOKUP(M169,Listas!$F$9:$G$17,2,FALSE))</f>
        <v>07</v>
      </c>
      <c r="M169" s="351" t="s">
        <v>457</v>
      </c>
      <c r="N169" s="431"/>
      <c r="O169" s="23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5"/>
      <c r="AA169" s="53"/>
    </row>
    <row r="170" spans="1:27" s="54" customFormat="1" ht="29.25" hidden="1" customHeight="1">
      <c r="A170" s="8"/>
      <c r="B170" s="9" t="str">
        <f>+IFERROR(VLOOKUP(C170,Listas!$L$8:$M$100,2,FALSE),"")</f>
        <v>03010102</v>
      </c>
      <c r="C170" s="351" t="s">
        <v>624</v>
      </c>
      <c r="D170" s="282"/>
      <c r="E170" s="283"/>
      <c r="F170" s="282"/>
      <c r="G170" s="445"/>
      <c r="H170" s="26" t="str">
        <f>+IF(I170=""," ",VLOOKUP(I170,Listas!$I$16:$J$17,2,FALSE))</f>
        <v>07</v>
      </c>
      <c r="I170" s="351" t="s">
        <v>472</v>
      </c>
      <c r="J170" s="367" t="str">
        <f>+IF(K170=""," ",VLOOKUP(K170,PUC!$B:$C,2,FALSE))</f>
        <v xml:space="preserve"> </v>
      </c>
      <c r="K170" s="351"/>
      <c r="L170" s="27" t="str">
        <f>+IF(M170=""," ",VLOOKUP(M170,Listas!$F$9:$G$17,2,FALSE))</f>
        <v>07</v>
      </c>
      <c r="M170" s="351" t="s">
        <v>457</v>
      </c>
      <c r="N170" s="431"/>
      <c r="O170" s="23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5"/>
      <c r="AA170" s="53"/>
    </row>
    <row r="171" spans="1:27" s="54" customFormat="1" ht="29.25" hidden="1" customHeight="1">
      <c r="A171" s="8"/>
      <c r="B171" s="9" t="str">
        <f>+IFERROR(VLOOKUP(C171,Listas!$L$8:$M$100,2,FALSE),"")</f>
        <v>03010102</v>
      </c>
      <c r="C171" s="351" t="s">
        <v>624</v>
      </c>
      <c r="D171" s="282"/>
      <c r="E171" s="283"/>
      <c r="F171" s="282"/>
      <c r="G171" s="445"/>
      <c r="H171" s="26" t="str">
        <f>+IF(I171=""," ",VLOOKUP(I171,Listas!$I$16:$J$17,2,FALSE))</f>
        <v>07</v>
      </c>
      <c r="I171" s="351" t="s">
        <v>472</v>
      </c>
      <c r="J171" s="367" t="str">
        <f>+IF(K171=""," ",VLOOKUP(K171,PUC!$B:$C,2,FALSE))</f>
        <v xml:space="preserve"> </v>
      </c>
      <c r="K171" s="351"/>
      <c r="L171" s="27" t="str">
        <f>+IF(M171=""," ",VLOOKUP(M171,Listas!$F$9:$G$17,2,FALSE))</f>
        <v>07</v>
      </c>
      <c r="M171" s="351" t="s">
        <v>457</v>
      </c>
      <c r="N171" s="431"/>
      <c r="O171" s="23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5"/>
      <c r="AA171" s="53"/>
    </row>
    <row r="172" spans="1:27" s="54" customFormat="1" ht="29.25" hidden="1" customHeight="1">
      <c r="A172" s="8"/>
      <c r="B172" s="9" t="str">
        <f>+IFERROR(VLOOKUP(C172,Listas!$L$8:$M$100,2,FALSE),"")</f>
        <v>03010102</v>
      </c>
      <c r="C172" s="351" t="s">
        <v>624</v>
      </c>
      <c r="D172" s="282"/>
      <c r="E172" s="283"/>
      <c r="F172" s="282"/>
      <c r="G172" s="445"/>
      <c r="H172" s="26" t="str">
        <f>+IF(I172=""," ",VLOOKUP(I172,Listas!$I$16:$J$17,2,FALSE))</f>
        <v>07</v>
      </c>
      <c r="I172" s="351" t="s">
        <v>472</v>
      </c>
      <c r="J172" s="367" t="str">
        <f>+IF(K172=""," ",VLOOKUP(K172,PUC!$B:$C,2,FALSE))</f>
        <v xml:space="preserve"> </v>
      </c>
      <c r="K172" s="351"/>
      <c r="L172" s="27" t="str">
        <f>+IF(M172=""," ",VLOOKUP(M172,Listas!$F$9:$G$17,2,FALSE))</f>
        <v>07</v>
      </c>
      <c r="M172" s="351" t="s">
        <v>457</v>
      </c>
      <c r="N172" s="431"/>
      <c r="O172" s="23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5"/>
      <c r="AA172" s="53"/>
    </row>
    <row r="173" spans="1:27" s="54" customFormat="1" ht="29.25" hidden="1" customHeight="1">
      <c r="A173" s="8"/>
      <c r="B173" s="9" t="str">
        <f>+IFERROR(VLOOKUP(C173,Listas!$L$8:$M$100,2,FALSE),"")</f>
        <v>03010102</v>
      </c>
      <c r="C173" s="351" t="s">
        <v>624</v>
      </c>
      <c r="D173" s="282"/>
      <c r="E173" s="283"/>
      <c r="F173" s="282"/>
      <c r="G173" s="445"/>
      <c r="H173" s="26" t="str">
        <f>+IF(I173=""," ",VLOOKUP(I173,Listas!$I$16:$J$17,2,FALSE))</f>
        <v>07</v>
      </c>
      <c r="I173" s="351" t="s">
        <v>472</v>
      </c>
      <c r="J173" s="367" t="str">
        <f>+IF(K173=""," ",VLOOKUP(K173,PUC!$B:$C,2,FALSE))</f>
        <v xml:space="preserve"> </v>
      </c>
      <c r="K173" s="351"/>
      <c r="L173" s="27" t="str">
        <f>+IF(M173=""," ",VLOOKUP(M173,Listas!$F$9:$G$17,2,FALSE))</f>
        <v>07</v>
      </c>
      <c r="M173" s="351" t="s">
        <v>457</v>
      </c>
      <c r="N173" s="431"/>
      <c r="O173" s="23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5"/>
      <c r="AA173" s="53"/>
    </row>
    <row r="174" spans="1:27" s="54" customFormat="1" ht="29.25" hidden="1" customHeight="1">
      <c r="A174" s="8"/>
      <c r="B174" s="9" t="str">
        <f>+IFERROR(VLOOKUP(C174,Listas!$L$8:$M$100,2,FALSE),"")</f>
        <v>03010102</v>
      </c>
      <c r="C174" s="351" t="s">
        <v>624</v>
      </c>
      <c r="D174" s="282"/>
      <c r="E174" s="283"/>
      <c r="F174" s="282"/>
      <c r="G174" s="445"/>
      <c r="H174" s="26" t="str">
        <f>+IF(I174=""," ",VLOOKUP(I174,Listas!$I$16:$J$17,2,FALSE))</f>
        <v>07</v>
      </c>
      <c r="I174" s="351" t="s">
        <v>472</v>
      </c>
      <c r="J174" s="367" t="str">
        <f>+IF(K174=""," ",VLOOKUP(K174,PUC!$B:$C,2,FALSE))</f>
        <v xml:space="preserve"> </v>
      </c>
      <c r="K174" s="351"/>
      <c r="L174" s="27" t="str">
        <f>+IF(M174=""," ",VLOOKUP(M174,Listas!$F$9:$G$17,2,FALSE))</f>
        <v>07</v>
      </c>
      <c r="M174" s="351" t="s">
        <v>457</v>
      </c>
      <c r="N174" s="431"/>
      <c r="O174" s="23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5"/>
      <c r="AA174" s="53"/>
    </row>
    <row r="175" spans="1:27" s="54" customFormat="1" ht="29.25" hidden="1" customHeight="1">
      <c r="A175" s="8"/>
      <c r="B175" s="9" t="str">
        <f>+IFERROR(VLOOKUP(C175,Listas!$L$8:$M$100,2,FALSE),"")</f>
        <v>03010102</v>
      </c>
      <c r="C175" s="351" t="s">
        <v>624</v>
      </c>
      <c r="D175" s="282"/>
      <c r="E175" s="283"/>
      <c r="F175" s="282"/>
      <c r="G175" s="445"/>
      <c r="H175" s="26" t="str">
        <f>+IF(I175=""," ",VLOOKUP(I175,Listas!$I$16:$J$17,2,FALSE))</f>
        <v>07</v>
      </c>
      <c r="I175" s="351" t="s">
        <v>472</v>
      </c>
      <c r="J175" s="367" t="str">
        <f>+IF(K175=""," ",VLOOKUP(K175,PUC!$B:$C,2,FALSE))</f>
        <v xml:space="preserve"> </v>
      </c>
      <c r="K175" s="351"/>
      <c r="L175" s="27" t="str">
        <f>+IF(M175=""," ",VLOOKUP(M175,Listas!$F$9:$G$17,2,FALSE))</f>
        <v>07</v>
      </c>
      <c r="M175" s="351" t="s">
        <v>457</v>
      </c>
      <c r="N175" s="431"/>
      <c r="O175" s="23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5"/>
      <c r="AA175" s="53"/>
    </row>
    <row r="176" spans="1:27" s="54" customFormat="1" ht="29.25" hidden="1" customHeight="1">
      <c r="A176" s="8"/>
      <c r="B176" s="9" t="str">
        <f>+IFERROR(VLOOKUP(C176,Listas!$L$8:$M$100,2,FALSE),"")</f>
        <v>03010102</v>
      </c>
      <c r="C176" s="351" t="s">
        <v>624</v>
      </c>
      <c r="D176" s="282"/>
      <c r="E176" s="283"/>
      <c r="F176" s="282"/>
      <c r="G176" s="445"/>
      <c r="H176" s="26" t="str">
        <f>+IF(I176=""," ",VLOOKUP(I176,Listas!$I$16:$J$17,2,FALSE))</f>
        <v>07</v>
      </c>
      <c r="I176" s="351" t="s">
        <v>472</v>
      </c>
      <c r="J176" s="367" t="str">
        <f>+IF(K176=""," ",VLOOKUP(K176,PUC!$B:$C,2,FALSE))</f>
        <v xml:space="preserve"> </v>
      </c>
      <c r="K176" s="351"/>
      <c r="L176" s="27" t="str">
        <f>+IF(M176=""," ",VLOOKUP(M176,Listas!$F$9:$G$17,2,FALSE))</f>
        <v>07</v>
      </c>
      <c r="M176" s="351" t="s">
        <v>457</v>
      </c>
      <c r="N176" s="431"/>
      <c r="O176" s="23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5"/>
      <c r="AA176" s="53"/>
    </row>
    <row r="177" spans="1:27" s="54" customFormat="1" ht="29.25" hidden="1" customHeight="1">
      <c r="A177" s="8"/>
      <c r="B177" s="9" t="str">
        <f>+IFERROR(VLOOKUP(C177,Listas!$L$8:$M$100,2,FALSE),"")</f>
        <v>03010102</v>
      </c>
      <c r="C177" s="351" t="s">
        <v>624</v>
      </c>
      <c r="D177" s="282"/>
      <c r="E177" s="283"/>
      <c r="F177" s="282"/>
      <c r="G177" s="445"/>
      <c r="H177" s="26" t="str">
        <f>+IF(I177=""," ",VLOOKUP(I177,Listas!$I$16:$J$17,2,FALSE))</f>
        <v>07</v>
      </c>
      <c r="I177" s="351" t="s">
        <v>472</v>
      </c>
      <c r="J177" s="367" t="str">
        <f>+IF(K177=""," ",VLOOKUP(K177,PUC!$B:$C,2,FALSE))</f>
        <v xml:space="preserve"> </v>
      </c>
      <c r="K177" s="351"/>
      <c r="L177" s="27" t="str">
        <f>+IF(M177=""," ",VLOOKUP(M177,Listas!$F$9:$G$17,2,FALSE))</f>
        <v>07</v>
      </c>
      <c r="M177" s="351" t="s">
        <v>457</v>
      </c>
      <c r="N177" s="431"/>
      <c r="O177" s="23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5"/>
      <c r="AA177" s="53"/>
    </row>
    <row r="178" spans="1:27" s="54" customFormat="1" ht="29.25" hidden="1" customHeight="1">
      <c r="A178" s="8"/>
      <c r="B178" s="9" t="str">
        <f>+IFERROR(VLOOKUP(C178,Listas!$L$8:$M$100,2,FALSE),"")</f>
        <v>03010102</v>
      </c>
      <c r="C178" s="351" t="s">
        <v>624</v>
      </c>
      <c r="D178" s="282"/>
      <c r="E178" s="283"/>
      <c r="F178" s="282"/>
      <c r="G178" s="445"/>
      <c r="H178" s="26" t="str">
        <f>+IF(I178=""," ",VLOOKUP(I178,Listas!$I$16:$J$17,2,FALSE))</f>
        <v>07</v>
      </c>
      <c r="I178" s="351" t="s">
        <v>472</v>
      </c>
      <c r="J178" s="367" t="str">
        <f>+IF(K178=""," ",VLOOKUP(K178,PUC!$B:$C,2,FALSE))</f>
        <v xml:space="preserve"> </v>
      </c>
      <c r="K178" s="351"/>
      <c r="L178" s="27" t="str">
        <f>+IF(M178=""," ",VLOOKUP(M178,Listas!$F$9:$G$17,2,FALSE))</f>
        <v>07</v>
      </c>
      <c r="M178" s="351" t="s">
        <v>457</v>
      </c>
      <c r="N178" s="431"/>
      <c r="O178" s="23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5"/>
      <c r="AA178" s="53"/>
    </row>
    <row r="179" spans="1:27" s="54" customFormat="1" ht="29.25" hidden="1" customHeight="1">
      <c r="A179" s="8"/>
      <c r="B179" s="9" t="str">
        <f>+IFERROR(VLOOKUP(C179,Listas!$L$8:$M$100,2,FALSE),"")</f>
        <v>03010102</v>
      </c>
      <c r="C179" s="351" t="s">
        <v>624</v>
      </c>
      <c r="D179" s="282"/>
      <c r="E179" s="283"/>
      <c r="F179" s="282"/>
      <c r="G179" s="445"/>
      <c r="H179" s="26" t="str">
        <f>+IF(I179=""," ",VLOOKUP(I179,Listas!$I$16:$J$17,2,FALSE))</f>
        <v>07</v>
      </c>
      <c r="I179" s="351" t="s">
        <v>472</v>
      </c>
      <c r="J179" s="367" t="str">
        <f>+IF(K179=""," ",VLOOKUP(K179,PUC!$B:$C,2,FALSE))</f>
        <v xml:space="preserve"> </v>
      </c>
      <c r="K179" s="351"/>
      <c r="L179" s="27" t="str">
        <f>+IF(M179=""," ",VLOOKUP(M179,Listas!$F$9:$G$17,2,FALSE))</f>
        <v>07</v>
      </c>
      <c r="M179" s="351" t="s">
        <v>457</v>
      </c>
      <c r="N179" s="431"/>
      <c r="O179" s="23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5"/>
      <c r="AA179" s="53"/>
    </row>
    <row r="180" spans="1:27" s="54" customFormat="1" ht="29.25" hidden="1" customHeight="1">
      <c r="A180" s="8"/>
      <c r="B180" s="9" t="str">
        <f>+IFERROR(VLOOKUP(C180,Listas!$L$8:$M$100,2,FALSE),"")</f>
        <v>03010102</v>
      </c>
      <c r="C180" s="343" t="s">
        <v>624</v>
      </c>
      <c r="D180" s="282"/>
      <c r="E180" s="283"/>
      <c r="F180" s="282"/>
      <c r="G180" s="451"/>
      <c r="H180" s="26" t="str">
        <f>+IF(I180=""," ",VLOOKUP(I180,Listas!$I$16:$J$17,2,FALSE))</f>
        <v>07</v>
      </c>
      <c r="I180" s="351" t="s">
        <v>472</v>
      </c>
      <c r="J180" s="367" t="str">
        <f>+IF(K180=""," ",VLOOKUP(K180,PUC!$B:$C,2,FALSE))</f>
        <v xml:space="preserve"> </v>
      </c>
      <c r="K180" s="351"/>
      <c r="L180" s="27" t="str">
        <f>+IF(M180=""," ",VLOOKUP(M180,Listas!$F$9:$G$17,2,FALSE))</f>
        <v>07</v>
      </c>
      <c r="M180" s="351" t="s">
        <v>457</v>
      </c>
      <c r="N180" s="431"/>
      <c r="O180" s="23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5"/>
      <c r="AA180" s="53"/>
    </row>
    <row r="181" spans="1:27" s="54" customFormat="1" ht="29.25" hidden="1" customHeight="1">
      <c r="A181" s="8"/>
      <c r="B181" s="9" t="str">
        <f>+IFERROR(VLOOKUP(C181,Listas!$L$8:$M$100,2,FALSE),"")</f>
        <v>03010102</v>
      </c>
      <c r="C181" s="343" t="s">
        <v>624</v>
      </c>
      <c r="D181" s="282"/>
      <c r="E181" s="283"/>
      <c r="F181" s="282"/>
      <c r="G181" s="451"/>
      <c r="H181" s="26" t="str">
        <f>+IF(I181=""," ",VLOOKUP(I181,Listas!$I$16:$J$17,2,FALSE))</f>
        <v>07</v>
      </c>
      <c r="I181" s="351" t="s">
        <v>472</v>
      </c>
      <c r="J181" s="367" t="str">
        <f>+IF(K181=""," ",VLOOKUP(K181,PUC!$B:$C,2,FALSE))</f>
        <v xml:space="preserve"> </v>
      </c>
      <c r="K181" s="351"/>
      <c r="L181" s="27" t="str">
        <f>+IF(M181=""," ",VLOOKUP(M181,Listas!$F$9:$G$17,2,FALSE))</f>
        <v>07</v>
      </c>
      <c r="M181" s="351" t="s">
        <v>457</v>
      </c>
      <c r="N181" s="431"/>
      <c r="O181" s="23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5"/>
      <c r="AA181" s="53"/>
    </row>
    <row r="182" spans="1:27" s="54" customFormat="1" ht="29.25" customHeight="1">
      <c r="A182" s="8"/>
      <c r="B182" s="9" t="str">
        <f>+IFERROR(VLOOKUP(C182,Listas!$L$8:$M$100,2,FALSE),"")</f>
        <v>03010102</v>
      </c>
      <c r="C182" s="343" t="s">
        <v>624</v>
      </c>
      <c r="D182" s="282"/>
      <c r="E182" s="283"/>
      <c r="F182" s="282"/>
      <c r="G182" s="461" t="s">
        <v>1349</v>
      </c>
      <c r="H182" s="26" t="str">
        <f>+IF(I182=""," ",VLOOKUP(I182,Listas!$I$16:$J$17,2,FALSE))</f>
        <v>07</v>
      </c>
      <c r="I182" s="351" t="s">
        <v>472</v>
      </c>
      <c r="J182" s="367">
        <f>+IF(K182=""," ",VLOOKUP(K182,PUC!$B:$C,2,FALSE))</f>
        <v>5135050101</v>
      </c>
      <c r="K182" s="351" t="s">
        <v>1225</v>
      </c>
      <c r="L182" s="27" t="str">
        <f>+IF(M182=""," ",VLOOKUP(M182,Listas!$F$9:$G$17,2,FALSE))</f>
        <v>07</v>
      </c>
      <c r="M182" s="351" t="s">
        <v>457</v>
      </c>
      <c r="N182" s="431">
        <v>101000</v>
      </c>
      <c r="O182" s="23" t="s">
        <v>1342</v>
      </c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5"/>
      <c r="AA182" s="53"/>
    </row>
    <row r="183" spans="1:27" s="54" customFormat="1" ht="29.25" customHeight="1">
      <c r="A183" s="8"/>
      <c r="B183" s="9" t="str">
        <f>+IFERROR(VLOOKUP(C183,Listas!$L$8:$M$100,2,FALSE),"")</f>
        <v>03010102</v>
      </c>
      <c r="C183" s="343" t="s">
        <v>624</v>
      </c>
      <c r="D183" s="282"/>
      <c r="E183" s="283"/>
      <c r="F183" s="282"/>
      <c r="G183" s="461" t="s">
        <v>1350</v>
      </c>
      <c r="H183" s="26" t="str">
        <f>+IF(I183=""," ",VLOOKUP(I183,Listas!$I$16:$J$17,2,FALSE))</f>
        <v>07</v>
      </c>
      <c r="I183" s="351" t="s">
        <v>472</v>
      </c>
      <c r="J183" s="367">
        <f>+IF(K183=""," ",VLOOKUP(K183,PUC!$B:$C,2,FALSE))</f>
        <v>5135250101</v>
      </c>
      <c r="K183" s="351" t="s">
        <v>1224</v>
      </c>
      <c r="L183" s="27" t="str">
        <f>+IF(M183=""," ",VLOOKUP(M183,Listas!$F$9:$G$17,2,FALSE))</f>
        <v>07</v>
      </c>
      <c r="M183" s="351" t="s">
        <v>457</v>
      </c>
      <c r="N183" s="431">
        <v>417000</v>
      </c>
      <c r="O183" s="23" t="s">
        <v>1343</v>
      </c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5"/>
      <c r="AA183" s="53"/>
    </row>
    <row r="184" spans="1:27" s="54" customFormat="1" ht="29.25" customHeight="1">
      <c r="A184" s="8"/>
      <c r="B184" s="9" t="str">
        <f>+IFERROR(VLOOKUP(C184,Listas!$L$8:$M$100,2,FALSE),"")</f>
        <v>03010102</v>
      </c>
      <c r="C184" s="343" t="s">
        <v>624</v>
      </c>
      <c r="D184" s="282"/>
      <c r="E184" s="283"/>
      <c r="F184" s="282"/>
      <c r="G184" s="461" t="s">
        <v>1351</v>
      </c>
      <c r="H184" s="26" t="str">
        <f>+IF(I184=""," ",VLOOKUP(I184,Listas!$I$16:$J$17,2,FALSE))</f>
        <v>07</v>
      </c>
      <c r="I184" s="351" t="s">
        <v>472</v>
      </c>
      <c r="J184" s="367">
        <f>+IF(K184=""," ",VLOOKUP(K184,PUC!$B:$C,2,FALSE))</f>
        <v>5135300101</v>
      </c>
      <c r="K184" s="351" t="s">
        <v>1229</v>
      </c>
      <c r="L184" s="27" t="str">
        <f>+IF(M184=""," ",VLOOKUP(M184,Listas!$F$9:$G$17,2,FALSE))</f>
        <v>07</v>
      </c>
      <c r="M184" s="351" t="s">
        <v>457</v>
      </c>
      <c r="N184" s="431">
        <v>923000</v>
      </c>
      <c r="O184" s="23" t="s">
        <v>1344</v>
      </c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5"/>
      <c r="AA184" s="53"/>
    </row>
    <row r="185" spans="1:27" s="54" customFormat="1" ht="29.25" customHeight="1">
      <c r="A185" s="8"/>
      <c r="B185" s="9" t="str">
        <f>+IFERROR(VLOOKUP(C185,Listas!$L$8:$M$100,2,FALSE),"")</f>
        <v>03010102</v>
      </c>
      <c r="C185" s="343" t="s">
        <v>624</v>
      </c>
      <c r="D185" s="282"/>
      <c r="E185" s="283"/>
      <c r="F185" s="282"/>
      <c r="G185" s="461" t="s">
        <v>1352</v>
      </c>
      <c r="H185" s="26" t="str">
        <f>+IF(I185=""," ",VLOOKUP(I185,Listas!$I$16:$J$17,2,FALSE))</f>
        <v>07</v>
      </c>
      <c r="I185" s="351" t="s">
        <v>472</v>
      </c>
      <c r="J185" s="367">
        <f>+IF(K185=""," ",VLOOKUP(K185,PUC!$B:$C,2,FALSE))</f>
        <v>5135350101</v>
      </c>
      <c r="K185" s="351" t="s">
        <v>1238</v>
      </c>
      <c r="L185" s="27" t="str">
        <f>+IF(M185=""," ",VLOOKUP(M185,Listas!$F$9:$G$17,2,FALSE))</f>
        <v>07</v>
      </c>
      <c r="M185" s="351" t="s">
        <v>457</v>
      </c>
      <c r="N185" s="431">
        <v>1428000</v>
      </c>
      <c r="O185" s="23" t="s">
        <v>229</v>
      </c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5"/>
      <c r="AA185" s="53"/>
    </row>
    <row r="186" spans="1:27" s="54" customFormat="1" ht="29.25" customHeight="1">
      <c r="A186" s="8"/>
      <c r="B186" s="9" t="str">
        <f>+IFERROR(VLOOKUP(C186,Listas!$L$8:$M$100,2,FALSE),"")</f>
        <v>03010102</v>
      </c>
      <c r="C186" s="343" t="s">
        <v>624</v>
      </c>
      <c r="D186" s="282"/>
      <c r="E186" s="283"/>
      <c r="F186" s="282"/>
      <c r="G186" s="461" t="s">
        <v>1353</v>
      </c>
      <c r="H186" s="26" t="str">
        <f>+IF(I186=""," ",VLOOKUP(I186,Listas!$I$16:$J$17,2,FALSE))</f>
        <v>07</v>
      </c>
      <c r="I186" s="351" t="s">
        <v>472</v>
      </c>
      <c r="J186" s="367">
        <f>+IF(K186=""," ",VLOOKUP(K186,PUC!$B:$C,2,FALSE))</f>
        <v>5135350102</v>
      </c>
      <c r="K186" s="351" t="s">
        <v>1239</v>
      </c>
      <c r="L186" s="27" t="str">
        <f>+IF(M186=""," ",VLOOKUP(M186,Listas!$F$9:$G$17,2,FALSE))</f>
        <v>07</v>
      </c>
      <c r="M186" s="351" t="s">
        <v>457</v>
      </c>
      <c r="N186" s="431">
        <v>60000</v>
      </c>
      <c r="O186" s="23" t="s">
        <v>1345</v>
      </c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5"/>
      <c r="AA186" s="53"/>
    </row>
    <row r="187" spans="1:27" s="54" customFormat="1" ht="29.25" customHeight="1">
      <c r="A187" s="8"/>
      <c r="B187" s="9" t="str">
        <f>+IFERROR(VLOOKUP(C187,Listas!$L$8:$M$100,2,FALSE),"")</f>
        <v>03010102</v>
      </c>
      <c r="C187" s="343" t="s">
        <v>624</v>
      </c>
      <c r="D187" s="282"/>
      <c r="E187" s="283"/>
      <c r="F187" s="282"/>
      <c r="G187" s="461" t="s">
        <v>1354</v>
      </c>
      <c r="H187" s="26" t="str">
        <f>+IF(I187=""," ",VLOOKUP(I187,Listas!$I$16:$J$17,2,FALSE))</f>
        <v>07</v>
      </c>
      <c r="I187" s="351" t="s">
        <v>472</v>
      </c>
      <c r="J187" s="367">
        <f>+IF(K187=""," ",VLOOKUP(K187,PUC!$B:$C,2,FALSE))</f>
        <v>5135450101</v>
      </c>
      <c r="K187" s="351" t="s">
        <v>1234</v>
      </c>
      <c r="L187" s="27" t="str">
        <f>+IF(M187=""," ",VLOOKUP(M187,Listas!$F$9:$G$17,2,FALSE))</f>
        <v>07</v>
      </c>
      <c r="M187" s="351" t="s">
        <v>457</v>
      </c>
      <c r="N187" s="431">
        <v>447000</v>
      </c>
      <c r="O187" s="23" t="s">
        <v>1346</v>
      </c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5"/>
      <c r="AA187" s="53"/>
    </row>
    <row r="188" spans="1:27" s="54" customFormat="1" ht="29.25" customHeight="1">
      <c r="A188" s="8"/>
      <c r="B188" s="9" t="str">
        <f>+IFERROR(VLOOKUP(C188,Listas!$L$8:$M$100,2,FALSE),"")</f>
        <v>03010102</v>
      </c>
      <c r="C188" s="343" t="s">
        <v>624</v>
      </c>
      <c r="D188" s="282"/>
      <c r="E188" s="283"/>
      <c r="F188" s="282"/>
      <c r="G188" s="461" t="s">
        <v>1355</v>
      </c>
      <c r="H188" s="26" t="str">
        <f>+IF(I188=""," ",VLOOKUP(I188,Listas!$I$16:$J$17,2,FALSE))</f>
        <v>07</v>
      </c>
      <c r="I188" s="351" t="s">
        <v>472</v>
      </c>
      <c r="J188" s="367">
        <f>+IF(K188=""," ",VLOOKUP(K188,PUC!$B:$C,2,FALSE))</f>
        <v>5135400101</v>
      </c>
      <c r="K188" s="351" t="s">
        <v>1227</v>
      </c>
      <c r="L188" s="27" t="str">
        <f>+IF(M188=""," ",VLOOKUP(M188,Listas!$F$9:$G$17,2,FALSE))</f>
        <v>07</v>
      </c>
      <c r="M188" s="351" t="s">
        <v>457</v>
      </c>
      <c r="N188" s="431">
        <v>48000</v>
      </c>
      <c r="O188" s="23" t="s">
        <v>227</v>
      </c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5"/>
      <c r="AA188" s="53"/>
    </row>
    <row r="189" spans="1:27" s="54" customFormat="1" ht="29.25" customHeight="1">
      <c r="A189" s="8"/>
      <c r="B189" s="9" t="str">
        <f>+IFERROR(VLOOKUP(C189,Listas!$L$8:$M$100,2,FALSE),"")</f>
        <v>03010102</v>
      </c>
      <c r="C189" s="343" t="s">
        <v>624</v>
      </c>
      <c r="D189" s="282"/>
      <c r="E189" s="283"/>
      <c r="F189" s="282"/>
      <c r="G189" s="461" t="s">
        <v>1356</v>
      </c>
      <c r="H189" s="26" t="str">
        <f>+IF(I189=""," ",VLOOKUP(I189,Listas!$I$16:$J$17,2,FALSE))</f>
        <v>07</v>
      </c>
      <c r="I189" s="351" t="s">
        <v>472</v>
      </c>
      <c r="J189" s="367">
        <f>+IF(K189=""," ",VLOOKUP(K189,PUC!$B:$C,2,FALSE))</f>
        <v>5195300101</v>
      </c>
      <c r="K189" s="351" t="s">
        <v>1149</v>
      </c>
      <c r="L189" s="27" t="str">
        <f>+IF(M189=""," ",VLOOKUP(M189,Listas!$F$9:$G$17,2,FALSE))</f>
        <v>07</v>
      </c>
      <c r="M189" s="351" t="s">
        <v>457</v>
      </c>
      <c r="N189" s="431">
        <v>149000</v>
      </c>
      <c r="O189" s="23" t="s">
        <v>224</v>
      </c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5"/>
      <c r="AA189" s="53"/>
    </row>
    <row r="190" spans="1:27" s="54" customFormat="1" ht="29.25" customHeight="1">
      <c r="A190" s="8"/>
      <c r="B190" s="9" t="str">
        <f>+IFERROR(VLOOKUP(C190,Listas!$L$8:$M$100,2,FALSE),"")</f>
        <v>03010102</v>
      </c>
      <c r="C190" s="343" t="s">
        <v>624</v>
      </c>
      <c r="D190" s="282"/>
      <c r="E190" s="283"/>
      <c r="F190" s="282"/>
      <c r="G190" s="461" t="s">
        <v>1357</v>
      </c>
      <c r="H190" s="26" t="str">
        <f>+IF(I190=""," ",VLOOKUP(I190,Listas!$I$16:$J$17,2,FALSE))</f>
        <v>07</v>
      </c>
      <c r="I190" s="351" t="s">
        <v>472</v>
      </c>
      <c r="J190" s="367">
        <f>+IF(K190=""," ",VLOOKUP(K190,PUC!$B:$C,2,FALSE))</f>
        <v>5135050102</v>
      </c>
      <c r="K190" s="351" t="s">
        <v>1243</v>
      </c>
      <c r="L190" s="27" t="str">
        <f>+IF(M190=""," ",VLOOKUP(M190,Listas!$F$9:$G$17,2,FALSE))</f>
        <v>07</v>
      </c>
      <c r="M190" s="351" t="s">
        <v>457</v>
      </c>
      <c r="N190" s="431">
        <v>4170000</v>
      </c>
      <c r="O190" s="23" t="s">
        <v>231</v>
      </c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5"/>
      <c r="AA190" s="53"/>
    </row>
    <row r="191" spans="1:27" s="54" customFormat="1" ht="29.25" customHeight="1">
      <c r="A191" s="8"/>
      <c r="B191" s="9" t="str">
        <f>+IFERROR(VLOOKUP(C191,Listas!$L$8:$M$100,2,FALSE),"")</f>
        <v>03010102</v>
      </c>
      <c r="C191" s="343" t="s">
        <v>624</v>
      </c>
      <c r="D191" s="282"/>
      <c r="E191" s="283"/>
      <c r="F191" s="282"/>
      <c r="G191" s="461" t="s">
        <v>1358</v>
      </c>
      <c r="H191" s="26" t="str">
        <f>+IF(I191=""," ",VLOOKUP(I191,Listas!$I$16:$J$17,2,FALSE))</f>
        <v>07</v>
      </c>
      <c r="I191" s="351" t="s">
        <v>472</v>
      </c>
      <c r="J191" s="367">
        <f>+IF(K191=""," ",VLOOKUP(K191,PUC!$B:$C,2,FALSE))</f>
        <v>5195600102</v>
      </c>
      <c r="K191" s="351" t="s">
        <v>1145</v>
      </c>
      <c r="L191" s="27" t="str">
        <f>+IF(M191=""," ",VLOOKUP(M191,Listas!$F$9:$G$17,2,FALSE))</f>
        <v>07</v>
      </c>
      <c r="M191" s="351" t="s">
        <v>457</v>
      </c>
      <c r="N191" s="431">
        <v>1489000</v>
      </c>
      <c r="O191" s="23" t="s">
        <v>1347</v>
      </c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5"/>
      <c r="AA191" s="53"/>
    </row>
    <row r="192" spans="1:27" s="54" customFormat="1" ht="29.25" customHeight="1">
      <c r="A192" s="8"/>
      <c r="B192" s="9" t="str">
        <f>+IFERROR(VLOOKUP(C192,Listas!$L$8:$M$100,2,FALSE),"")</f>
        <v>03010102</v>
      </c>
      <c r="C192" s="343" t="s">
        <v>624</v>
      </c>
      <c r="D192" s="282"/>
      <c r="E192" s="283"/>
      <c r="F192" s="282"/>
      <c r="G192" s="461" t="s">
        <v>1359</v>
      </c>
      <c r="H192" s="26" t="str">
        <f>+IF(I192=""," ",VLOOKUP(I192,Listas!$I$16:$J$17,2,FALSE))</f>
        <v>07</v>
      </c>
      <c r="I192" s="351" t="s">
        <v>472</v>
      </c>
      <c r="J192" s="367">
        <f>+IF(K192=""," ",VLOOKUP(K192,PUC!$B:$C,2,FALSE))</f>
        <v>5120250101</v>
      </c>
      <c r="K192" s="351" t="s">
        <v>1075</v>
      </c>
      <c r="L192" s="27" t="str">
        <f>+IF(M192=""," ",VLOOKUP(M192,Listas!$F$9:$G$17,2,FALSE))</f>
        <v>07</v>
      </c>
      <c r="M192" s="351" t="s">
        <v>457</v>
      </c>
      <c r="N192" s="431">
        <v>1370000</v>
      </c>
      <c r="O192" s="23" t="s">
        <v>1348</v>
      </c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5"/>
      <c r="AA192" s="53"/>
    </row>
    <row r="193" spans="1:29" s="54" customFormat="1" ht="29.25" customHeight="1" thickBot="1">
      <c r="A193" s="8"/>
      <c r="B193" s="9" t="str">
        <f>+IFERROR(VLOOKUP(C193,Listas!$L$8:$M$100,2,FALSE),"")</f>
        <v>03010102</v>
      </c>
      <c r="C193" s="343" t="s">
        <v>624</v>
      </c>
      <c r="D193" s="282"/>
      <c r="E193" s="283"/>
      <c r="F193" s="282"/>
      <c r="G193" s="451"/>
      <c r="H193" s="26" t="str">
        <f>+IF(I193=""," ",VLOOKUP(I193,Listas!$I$16:$J$17,2,FALSE))</f>
        <v xml:space="preserve"> </v>
      </c>
      <c r="I193" s="351"/>
      <c r="J193" s="367" t="str">
        <f>+IF(K193=""," ",VLOOKUP(K193,PUC!$B:$C,2,FALSE))</f>
        <v xml:space="preserve"> </v>
      </c>
      <c r="K193" s="351"/>
      <c r="L193" s="27" t="str">
        <f>+IF(M193=""," ",VLOOKUP(M193,Listas!$F$9:$G$17,2,FALSE))</f>
        <v xml:space="preserve"> </v>
      </c>
      <c r="M193" s="351"/>
      <c r="N193" s="431"/>
      <c r="O193" s="23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5"/>
      <c r="AA193" s="53"/>
    </row>
    <row r="194" spans="1:29" s="54" customFormat="1" ht="29.25" hidden="1" customHeight="1">
      <c r="A194" s="8"/>
      <c r="B194" s="9" t="str">
        <f>+IFERROR(VLOOKUP(C194,Listas!$L$8:$M$100,2,FALSE),"")</f>
        <v>03010102</v>
      </c>
      <c r="C194" s="343" t="s">
        <v>624</v>
      </c>
      <c r="D194" s="282"/>
      <c r="E194" s="283"/>
      <c r="F194" s="282"/>
      <c r="G194" s="451"/>
      <c r="H194" s="26" t="str">
        <f>+IF(I194=""," ",VLOOKUP(I194,Listas!$I$16:$J$17,2,FALSE))</f>
        <v xml:space="preserve"> </v>
      </c>
      <c r="I194" s="351"/>
      <c r="J194" s="367" t="str">
        <f>+IF(K194=""," ",VLOOKUP(K194,PUC!$B:$C,2,FALSE))</f>
        <v xml:space="preserve"> </v>
      </c>
      <c r="K194" s="351"/>
      <c r="L194" s="27" t="str">
        <f>+IF(M194=""," ",VLOOKUP(M194,Listas!$F$9:$G$17,2,FALSE))</f>
        <v xml:space="preserve"> </v>
      </c>
      <c r="M194" s="351"/>
      <c r="N194" s="431"/>
      <c r="O194" s="23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5"/>
      <c r="AA194" s="53"/>
    </row>
    <row r="195" spans="1:29" s="54" customFormat="1" ht="29.25" hidden="1" customHeight="1">
      <c r="A195" s="8"/>
      <c r="B195" s="9" t="str">
        <f>+IFERROR(VLOOKUP(C195,Listas!$L$8:$M$100,2,FALSE),"")</f>
        <v>03010102</v>
      </c>
      <c r="C195" s="343" t="s">
        <v>624</v>
      </c>
      <c r="D195" s="282"/>
      <c r="E195" s="283"/>
      <c r="F195" s="282"/>
      <c r="G195" s="451"/>
      <c r="H195" s="26" t="str">
        <f>+IF(I195=""," ",VLOOKUP(I195,Listas!$I$16:$J$17,2,FALSE))</f>
        <v xml:space="preserve"> </v>
      </c>
      <c r="I195" s="351"/>
      <c r="J195" s="367" t="str">
        <f>+IF(K195=""," ",VLOOKUP(K195,PUC!$B:$C,2,FALSE))</f>
        <v xml:space="preserve"> </v>
      </c>
      <c r="K195" s="351"/>
      <c r="L195" s="27" t="str">
        <f>+IF(M195=""," ",VLOOKUP(M195,Listas!$F$9:$G$17,2,FALSE))</f>
        <v xml:space="preserve"> </v>
      </c>
      <c r="M195" s="351"/>
      <c r="N195" s="431"/>
      <c r="O195" s="23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5"/>
      <c r="AA195" s="53"/>
    </row>
    <row r="196" spans="1:29" s="54" customFormat="1" ht="29.25" hidden="1" customHeight="1">
      <c r="A196" s="8"/>
      <c r="B196" s="9" t="str">
        <f>+IFERROR(VLOOKUP(C196,Listas!$L$8:$M$100,2,FALSE),"")</f>
        <v>03010102</v>
      </c>
      <c r="C196" s="343" t="s">
        <v>624</v>
      </c>
      <c r="D196" s="282"/>
      <c r="E196" s="283"/>
      <c r="F196" s="282"/>
      <c r="G196" s="451"/>
      <c r="H196" s="26" t="str">
        <f>+IF(I196=""," ",VLOOKUP(I196,Listas!$I$16:$J$17,2,FALSE))</f>
        <v xml:space="preserve"> </v>
      </c>
      <c r="I196" s="351"/>
      <c r="J196" s="367" t="str">
        <f>+IF(K196=""," ",VLOOKUP(K196,PUC!$B:$C,2,FALSE))</f>
        <v xml:space="preserve"> </v>
      </c>
      <c r="K196" s="351"/>
      <c r="L196" s="27" t="str">
        <f>+IF(M196=""," ",VLOOKUP(M196,Listas!$F$9:$G$17,2,FALSE))</f>
        <v xml:space="preserve"> </v>
      </c>
      <c r="M196" s="351"/>
      <c r="N196" s="431"/>
      <c r="O196" s="23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5"/>
      <c r="AA196" s="53"/>
    </row>
    <row r="197" spans="1:29" s="54" customFormat="1" ht="29.25" hidden="1" customHeight="1">
      <c r="A197" s="8"/>
      <c r="B197" s="9" t="str">
        <f>+IFERROR(VLOOKUP(C197,Listas!$L$8:$M$100,2,FALSE),"")</f>
        <v>03010102</v>
      </c>
      <c r="C197" s="343" t="s">
        <v>624</v>
      </c>
      <c r="D197" s="282"/>
      <c r="E197" s="283"/>
      <c r="F197" s="282"/>
      <c r="G197" s="451"/>
      <c r="H197" s="26" t="str">
        <f>+IF(I197=""," ",VLOOKUP(I197,Listas!$I$16:$J$17,2,FALSE))</f>
        <v xml:space="preserve"> </v>
      </c>
      <c r="I197" s="351"/>
      <c r="J197" s="367" t="str">
        <f>+IF(K197=""," ",VLOOKUP(K197,PUC!$B:$C,2,FALSE))</f>
        <v xml:space="preserve"> </v>
      </c>
      <c r="K197" s="351"/>
      <c r="L197" s="27" t="str">
        <f>+IF(M197=""," ",VLOOKUP(M197,Listas!$F$9:$G$17,2,FALSE))</f>
        <v xml:space="preserve"> </v>
      </c>
      <c r="M197" s="351"/>
      <c r="N197" s="431"/>
      <c r="O197" s="23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5"/>
      <c r="AA197" s="53"/>
    </row>
    <row r="198" spans="1:29" s="54" customFormat="1" ht="29.25" hidden="1" customHeight="1">
      <c r="A198" s="8"/>
      <c r="B198" s="9" t="str">
        <f>+IFERROR(VLOOKUP(C198,Listas!$L$8:$M$100,2,FALSE),"")</f>
        <v>03010102</v>
      </c>
      <c r="C198" s="343" t="s">
        <v>624</v>
      </c>
      <c r="D198" s="282"/>
      <c r="E198" s="283"/>
      <c r="F198" s="282"/>
      <c r="G198" s="451"/>
      <c r="H198" s="26" t="str">
        <f>+IF(I198=""," ",VLOOKUP(I198,Listas!$I$16:$J$17,2,FALSE))</f>
        <v xml:space="preserve"> </v>
      </c>
      <c r="I198" s="351"/>
      <c r="J198" s="367" t="str">
        <f>+IF(K198=""," ",VLOOKUP(K198,PUC!$B:$C,2,FALSE))</f>
        <v xml:space="preserve"> </v>
      </c>
      <c r="K198" s="351"/>
      <c r="L198" s="27" t="str">
        <f>+IF(M198=""," ",VLOOKUP(M198,Listas!$F$9:$G$17,2,FALSE))</f>
        <v xml:space="preserve"> </v>
      </c>
      <c r="M198" s="351"/>
      <c r="N198" s="431"/>
      <c r="O198" s="23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5"/>
      <c r="AA198" s="53"/>
    </row>
    <row r="199" spans="1:29" s="54" customFormat="1" ht="29.25" hidden="1" customHeight="1">
      <c r="A199" s="8"/>
      <c r="B199" s="9" t="str">
        <f>+IFERROR(VLOOKUP(C199,Listas!$L$8:$M$100,2,FALSE),"")</f>
        <v/>
      </c>
      <c r="C199" s="343"/>
      <c r="D199" s="282"/>
      <c r="E199" s="283"/>
      <c r="F199" s="282"/>
      <c r="G199" s="451"/>
      <c r="H199" s="26" t="str">
        <f>+IF(I199=""," ",VLOOKUP(I199,Listas!$I$16:$J$17,2,FALSE))</f>
        <v xml:space="preserve"> </v>
      </c>
      <c r="I199" s="351"/>
      <c r="J199" s="367" t="str">
        <f>+IF(K199=""," ",VLOOKUP(K199,PUC!$B:$C,2,FALSE))</f>
        <v xml:space="preserve"> </v>
      </c>
      <c r="K199" s="351"/>
      <c r="L199" s="27" t="str">
        <f>+IF(M199=""," ",VLOOKUP(M199,Listas!$F$9:$G$17,2,FALSE))</f>
        <v xml:space="preserve"> </v>
      </c>
      <c r="M199" s="351"/>
      <c r="N199" s="431"/>
      <c r="O199" s="23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5"/>
      <c r="AA199" s="53"/>
    </row>
    <row r="200" spans="1:29" s="54" customFormat="1" ht="29.25" hidden="1" customHeight="1" thickBot="1">
      <c r="A200" s="8"/>
      <c r="B200" s="9" t="str">
        <f>+IFERROR(VLOOKUP(C200,Listas!$L$8:$M$100,2,FALSE),"")</f>
        <v/>
      </c>
      <c r="C200" s="343"/>
      <c r="D200" s="282"/>
      <c r="E200" s="283"/>
      <c r="F200" s="282"/>
      <c r="G200" s="283"/>
      <c r="H200" s="26" t="str">
        <f>+IF(I200=""," ",VLOOKUP(I200,Listas!$I$16:$J$17,2,FALSE))</f>
        <v xml:space="preserve"> </v>
      </c>
      <c r="I200" s="351"/>
      <c r="J200" s="367" t="str">
        <f>+IF(K200=""," ",VLOOKUP(K200,PUC!$B:$C,2,FALSE))</f>
        <v xml:space="preserve"> </v>
      </c>
      <c r="K200" s="351"/>
      <c r="L200" s="27" t="str">
        <f>+IF(M200=""," ",VLOOKUP(M200,Listas!$F$9:$G$17,2,FALSE))</f>
        <v xml:space="preserve"> </v>
      </c>
      <c r="M200" s="357"/>
      <c r="N200" s="419"/>
      <c r="O200" s="23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5"/>
      <c r="AA200" s="53"/>
    </row>
    <row r="201" spans="1:29" ht="26.25" customHeight="1" thickBot="1">
      <c r="A201" s="205"/>
      <c r="B201" s="591" t="s">
        <v>280</v>
      </c>
      <c r="C201" s="592"/>
      <c r="D201" s="592"/>
      <c r="E201" s="592"/>
      <c r="F201" s="592"/>
      <c r="G201" s="592"/>
      <c r="H201" s="592"/>
      <c r="I201" s="592"/>
      <c r="J201" s="592"/>
      <c r="K201" s="592"/>
      <c r="L201" s="592"/>
      <c r="M201" s="592"/>
      <c r="N201" s="460">
        <f>SUM(N14:N200)</f>
        <v>462785000</v>
      </c>
    </row>
    <row r="202" spans="1:29" ht="13.5" customHeight="1" thickBot="1">
      <c r="A202" s="6"/>
      <c r="B202" s="29"/>
      <c r="C202" s="295"/>
      <c r="D202" s="295"/>
      <c r="E202" s="295"/>
      <c r="F202" s="295"/>
      <c r="G202" s="295"/>
      <c r="H202" s="296"/>
      <c r="I202" s="372"/>
      <c r="J202" s="297"/>
      <c r="K202" s="372"/>
      <c r="L202" s="329"/>
      <c r="M202" s="358"/>
      <c r="N202" s="352"/>
    </row>
    <row r="203" spans="1:29" s="56" customFormat="1" ht="19.5" customHeight="1">
      <c r="A203" s="30"/>
      <c r="B203" s="31"/>
      <c r="C203" s="344"/>
      <c r="D203" s="32"/>
      <c r="E203" s="31"/>
      <c r="F203" s="32"/>
      <c r="G203" s="32"/>
      <c r="H203" s="32"/>
      <c r="I203" s="344"/>
      <c r="J203" s="32"/>
      <c r="K203" s="375"/>
      <c r="L203" s="330"/>
      <c r="M203" s="359"/>
      <c r="N203" s="353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3"/>
      <c r="AA203" s="49"/>
      <c r="AB203" s="48"/>
    </row>
    <row r="204" spans="1:29" s="56" customFormat="1" ht="34.5" customHeight="1">
      <c r="A204" s="30"/>
      <c r="B204" s="35" t="s">
        <v>10</v>
      </c>
      <c r="C204" s="345"/>
      <c r="D204" s="36"/>
      <c r="E204" s="281" t="s">
        <v>131</v>
      </c>
      <c r="F204" s="37"/>
      <c r="G204" s="37"/>
      <c r="H204" s="37"/>
      <c r="I204" s="373"/>
      <c r="J204" s="37"/>
      <c r="K204" s="376" t="s">
        <v>11</v>
      </c>
      <c r="L204" s="331"/>
      <c r="M204" s="360"/>
      <c r="N204" s="420"/>
      <c r="O204" s="38"/>
      <c r="P204" s="38"/>
      <c r="Q204" s="39"/>
      <c r="R204" s="39"/>
      <c r="S204" s="39"/>
      <c r="T204" s="39"/>
      <c r="U204" s="39"/>
      <c r="V204" s="39"/>
      <c r="W204" s="39"/>
      <c r="X204" s="39"/>
      <c r="Y204" s="39"/>
      <c r="Z204" s="40"/>
      <c r="AA204" s="49"/>
      <c r="AB204" s="48"/>
      <c r="AC204" s="48"/>
    </row>
    <row r="205" spans="1:29" s="56" customFormat="1" ht="19.5" customHeight="1">
      <c r="A205" s="30"/>
      <c r="B205" s="35" t="s">
        <v>1362</v>
      </c>
      <c r="C205" s="346"/>
      <c r="D205" s="41"/>
      <c r="E205" s="35" t="s">
        <v>1362</v>
      </c>
      <c r="F205" s="36"/>
      <c r="G205" s="36"/>
      <c r="H205" s="41"/>
      <c r="I205" s="346"/>
      <c r="J205" s="41"/>
      <c r="K205" s="377" t="s">
        <v>247</v>
      </c>
      <c r="L205" s="332" t="str">
        <f>+INGRESOS!J109</f>
        <v>Jaime Alonso Velez Mazo</v>
      </c>
      <c r="M205" s="361"/>
      <c r="N205" s="421"/>
      <c r="O205" s="42"/>
      <c r="P205" s="42"/>
      <c r="Q205" s="39"/>
      <c r="R205" s="39"/>
      <c r="S205" s="39"/>
      <c r="T205" s="39"/>
      <c r="U205" s="39"/>
      <c r="V205" s="39"/>
      <c r="W205" s="39"/>
      <c r="X205" s="39"/>
      <c r="Y205" s="39"/>
      <c r="Z205" s="40"/>
      <c r="AA205" s="49"/>
      <c r="AB205" s="48"/>
      <c r="AC205" s="48"/>
    </row>
    <row r="206" spans="1:29" s="56" customFormat="1" ht="19.5" customHeight="1">
      <c r="A206" s="30"/>
      <c r="B206" s="35" t="s">
        <v>1363</v>
      </c>
      <c r="C206" s="346"/>
      <c r="D206" s="41"/>
      <c r="E206" s="35" t="s">
        <v>1363</v>
      </c>
      <c r="F206" s="36"/>
      <c r="G206" s="36"/>
      <c r="H206" s="41"/>
      <c r="I206" s="346"/>
      <c r="J206" s="41"/>
      <c r="K206" s="376" t="s">
        <v>246</v>
      </c>
      <c r="L206" s="332" t="str">
        <f>+INGRESOS!J110</f>
        <v>Asistente de Presidencia para Presupuesto</v>
      </c>
      <c r="M206" s="361"/>
      <c r="N206" s="421"/>
      <c r="O206" s="42"/>
      <c r="P206" s="42"/>
      <c r="Q206" s="39"/>
      <c r="R206" s="39"/>
      <c r="S206" s="39"/>
      <c r="T206" s="39"/>
      <c r="U206" s="39"/>
      <c r="V206" s="39"/>
      <c r="W206" s="39"/>
      <c r="X206" s="39"/>
      <c r="Y206" s="39"/>
      <c r="Z206" s="40"/>
      <c r="AA206" s="49"/>
      <c r="AB206" s="48"/>
      <c r="AC206" s="48"/>
    </row>
    <row r="207" spans="1:29" ht="19.5" customHeight="1">
      <c r="A207" s="6"/>
      <c r="B207" s="35" t="s">
        <v>1364</v>
      </c>
      <c r="C207" s="346"/>
      <c r="D207" s="41"/>
      <c r="E207" s="35" t="s">
        <v>1364</v>
      </c>
      <c r="F207" s="36"/>
      <c r="G207" s="36"/>
      <c r="H207" s="41"/>
      <c r="I207" s="346"/>
      <c r="J207" s="41"/>
      <c r="K207" s="377" t="s">
        <v>236</v>
      </c>
      <c r="L207" s="565">
        <v>43685</v>
      </c>
      <c r="M207" s="565"/>
      <c r="N207" s="421"/>
      <c r="O207" s="42"/>
      <c r="P207" s="42"/>
      <c r="Q207" s="39"/>
      <c r="R207" s="39"/>
      <c r="S207" s="39"/>
      <c r="T207" s="39"/>
      <c r="U207" s="39"/>
      <c r="V207" s="39"/>
      <c r="W207" s="39"/>
      <c r="X207" s="39"/>
      <c r="Y207" s="39"/>
      <c r="Z207" s="40"/>
    </row>
    <row r="208" spans="1:29" ht="15.75" thickBot="1">
      <c r="A208" s="6"/>
      <c r="B208" s="43"/>
      <c r="C208" s="347"/>
      <c r="D208" s="44"/>
      <c r="E208" s="43"/>
      <c r="F208" s="44"/>
      <c r="G208" s="44"/>
      <c r="H208" s="44"/>
      <c r="I208" s="347"/>
      <c r="J208" s="44"/>
      <c r="K208" s="378"/>
      <c r="L208" s="333"/>
      <c r="M208" s="362"/>
      <c r="N208" s="354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5"/>
    </row>
  </sheetData>
  <mergeCells count="41">
    <mergeCell ref="X12:X13"/>
    <mergeCell ref="Y12:Y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O12:O13"/>
    <mergeCell ref="P12:P13"/>
    <mergeCell ref="Q12:Q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L207:M207"/>
    <mergeCell ref="A10:N10"/>
    <mergeCell ref="H11:N11"/>
    <mergeCell ref="A7:N7"/>
    <mergeCell ref="I9:Z9"/>
    <mergeCell ref="G11:G12"/>
    <mergeCell ref="O11:Z11"/>
    <mergeCell ref="H12:I12"/>
    <mergeCell ref="J12:K12"/>
    <mergeCell ref="L12:M12"/>
    <mergeCell ref="N12:N13"/>
    <mergeCell ref="F42:F64"/>
    <mergeCell ref="B201:M201"/>
    <mergeCell ref="B11:C12"/>
    <mergeCell ref="D11:D13"/>
    <mergeCell ref="E11:E13"/>
  </mergeCells>
  <dataValidations count="1">
    <dataValidation type="list" allowBlank="1" showInputMessage="1" showErrorMessage="1" sqref="K14:K200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I14:I200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M14:M200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C14:C200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20" t="s">
        <v>287</v>
      </c>
      <c r="B7" s="321" t="s">
        <v>430</v>
      </c>
      <c r="C7" s="321" t="s">
        <v>431</v>
      </c>
      <c r="D7" s="320" t="s">
        <v>287</v>
      </c>
      <c r="F7" s="327" t="s">
        <v>444</v>
      </c>
      <c r="G7" s="327" t="s">
        <v>7</v>
      </c>
      <c r="I7" s="327" t="s">
        <v>7</v>
      </c>
      <c r="J7" s="327" t="s">
        <v>465</v>
      </c>
      <c r="L7" s="327" t="s">
        <v>622</v>
      </c>
      <c r="M7" s="327" t="s">
        <v>623</v>
      </c>
    </row>
    <row r="8" spans="1:13">
      <c r="A8" s="322" t="s">
        <v>288</v>
      </c>
      <c r="B8" s="322" t="s">
        <v>289</v>
      </c>
      <c r="C8" s="322" t="s">
        <v>145</v>
      </c>
      <c r="D8" s="322" t="s">
        <v>288</v>
      </c>
      <c r="F8" s="323" t="s">
        <v>445</v>
      </c>
      <c r="G8" s="324" t="s">
        <v>446</v>
      </c>
      <c r="I8" s="339" t="s">
        <v>467</v>
      </c>
      <c r="J8" s="340" t="s">
        <v>448</v>
      </c>
      <c r="L8" s="341" t="s">
        <v>474</v>
      </c>
      <c r="M8" s="342" t="s">
        <v>167</v>
      </c>
    </row>
    <row r="9" spans="1:13">
      <c r="A9" s="322" t="s">
        <v>288</v>
      </c>
      <c r="B9" s="322" t="s">
        <v>290</v>
      </c>
      <c r="C9" s="322" t="s">
        <v>146</v>
      </c>
      <c r="D9" s="322" t="s">
        <v>288</v>
      </c>
      <c r="F9" s="323" t="s">
        <v>447</v>
      </c>
      <c r="G9" s="324" t="s">
        <v>448</v>
      </c>
      <c r="I9" s="339" t="s">
        <v>468</v>
      </c>
      <c r="J9" s="340" t="s">
        <v>450</v>
      </c>
      <c r="L9" s="341" t="s">
        <v>475</v>
      </c>
      <c r="M9" s="342" t="s">
        <v>168</v>
      </c>
    </row>
    <row r="10" spans="1:13">
      <c r="A10" s="322" t="s">
        <v>288</v>
      </c>
      <c r="B10" s="322" t="s">
        <v>292</v>
      </c>
      <c r="C10" s="322" t="s">
        <v>291</v>
      </c>
      <c r="D10" s="322" t="s">
        <v>288</v>
      </c>
      <c r="F10" s="323" t="s">
        <v>449</v>
      </c>
      <c r="G10" s="324" t="s">
        <v>450</v>
      </c>
      <c r="I10" s="339" t="s">
        <v>469</v>
      </c>
      <c r="J10" s="340" t="s">
        <v>452</v>
      </c>
      <c r="L10" s="341" t="s">
        <v>476</v>
      </c>
      <c r="M10" s="342" t="s">
        <v>207</v>
      </c>
    </row>
    <row r="11" spans="1:13">
      <c r="A11" s="322" t="s">
        <v>288</v>
      </c>
      <c r="B11" s="322" t="s">
        <v>294</v>
      </c>
      <c r="C11" s="322" t="s">
        <v>293</v>
      </c>
      <c r="D11" s="322" t="s">
        <v>288</v>
      </c>
      <c r="F11" s="323" t="s">
        <v>451</v>
      </c>
      <c r="G11" s="324" t="s">
        <v>452</v>
      </c>
      <c r="I11" s="336" t="s">
        <v>466</v>
      </c>
      <c r="J11" s="337"/>
      <c r="L11" s="341" t="s">
        <v>477</v>
      </c>
      <c r="M11" s="342" t="s">
        <v>208</v>
      </c>
    </row>
    <row r="12" spans="1:13">
      <c r="A12" s="322" t="s">
        <v>288</v>
      </c>
      <c r="B12" s="322" t="s">
        <v>296</v>
      </c>
      <c r="C12" s="322" t="s">
        <v>295</v>
      </c>
      <c r="D12" s="322" t="s">
        <v>288</v>
      </c>
      <c r="F12" s="323" t="s">
        <v>453</v>
      </c>
      <c r="G12" s="324" t="s">
        <v>454</v>
      </c>
      <c r="I12" s="339" t="s">
        <v>470</v>
      </c>
      <c r="J12" s="340" t="s">
        <v>454</v>
      </c>
      <c r="L12" s="341" t="s">
        <v>478</v>
      </c>
      <c r="M12" s="342" t="s">
        <v>209</v>
      </c>
    </row>
    <row r="13" spans="1:13">
      <c r="A13" s="322" t="s">
        <v>288</v>
      </c>
      <c r="B13" s="322" t="s">
        <v>298</v>
      </c>
      <c r="C13" s="322" t="s">
        <v>297</v>
      </c>
      <c r="D13" s="322" t="s">
        <v>288</v>
      </c>
      <c r="F13" s="323" t="s">
        <v>455</v>
      </c>
      <c r="G13" s="324" t="s">
        <v>456</v>
      </c>
      <c r="I13" s="339" t="s">
        <v>471</v>
      </c>
      <c r="J13" s="340" t="s">
        <v>456</v>
      </c>
      <c r="L13" s="341" t="s">
        <v>479</v>
      </c>
      <c r="M13" s="342" t="s">
        <v>210</v>
      </c>
    </row>
    <row r="14" spans="1:13">
      <c r="A14" s="322" t="s">
        <v>288</v>
      </c>
      <c r="B14" s="322" t="s">
        <v>300</v>
      </c>
      <c r="C14" s="322" t="s">
        <v>299</v>
      </c>
      <c r="D14" s="322" t="s">
        <v>288</v>
      </c>
      <c r="F14" s="323" t="s">
        <v>457</v>
      </c>
      <c r="G14" s="324" t="s">
        <v>458</v>
      </c>
      <c r="I14" s="339" t="s">
        <v>468</v>
      </c>
      <c r="J14" s="340" t="s">
        <v>450</v>
      </c>
      <c r="L14" s="341" t="s">
        <v>480</v>
      </c>
      <c r="M14" s="342" t="s">
        <v>223</v>
      </c>
    </row>
    <row r="15" spans="1:13">
      <c r="A15" s="322" t="s">
        <v>301</v>
      </c>
      <c r="B15" s="322" t="s">
        <v>302</v>
      </c>
      <c r="C15" s="322" t="s">
        <v>147</v>
      </c>
      <c r="D15" s="322" t="s">
        <v>301</v>
      </c>
      <c r="F15" s="323" t="s">
        <v>459</v>
      </c>
      <c r="G15" s="324" t="s">
        <v>460</v>
      </c>
      <c r="L15" s="341" t="s">
        <v>481</v>
      </c>
      <c r="M15" s="342" t="s">
        <v>211</v>
      </c>
    </row>
    <row r="16" spans="1:13">
      <c r="A16" s="322" t="s">
        <v>301</v>
      </c>
      <c r="B16" s="322" t="s">
        <v>303</v>
      </c>
      <c r="C16" s="322" t="s">
        <v>148</v>
      </c>
      <c r="D16" s="322" t="s">
        <v>301</v>
      </c>
      <c r="F16" s="323" t="s">
        <v>461</v>
      </c>
      <c r="G16" s="324" t="s">
        <v>462</v>
      </c>
      <c r="I16" s="339" t="s">
        <v>472</v>
      </c>
      <c r="J16" s="340" t="s">
        <v>458</v>
      </c>
      <c r="L16" s="341" t="s">
        <v>483</v>
      </c>
      <c r="M16" s="342" t="s">
        <v>482</v>
      </c>
    </row>
    <row r="17" spans="1:13" ht="15.75" thickBot="1">
      <c r="A17" s="322" t="s">
        <v>301</v>
      </c>
      <c r="B17" s="322" t="s">
        <v>304</v>
      </c>
      <c r="C17" s="322" t="s">
        <v>149</v>
      </c>
      <c r="D17" s="322" t="s">
        <v>301</v>
      </c>
      <c r="F17" s="325" t="s">
        <v>463</v>
      </c>
      <c r="G17" s="326" t="s">
        <v>464</v>
      </c>
      <c r="I17" s="339" t="s">
        <v>468</v>
      </c>
      <c r="J17" s="340" t="s">
        <v>450</v>
      </c>
      <c r="L17" s="341" t="s">
        <v>484</v>
      </c>
      <c r="M17" s="342" t="s">
        <v>212</v>
      </c>
    </row>
    <row r="18" spans="1:13">
      <c r="A18" s="322" t="s">
        <v>301</v>
      </c>
      <c r="B18" s="322" t="s">
        <v>305</v>
      </c>
      <c r="C18" s="322" t="s">
        <v>150</v>
      </c>
      <c r="D18" s="322" t="s">
        <v>301</v>
      </c>
      <c r="L18" s="341" t="s">
        <v>485</v>
      </c>
      <c r="M18" s="342" t="s">
        <v>213</v>
      </c>
    </row>
    <row r="19" spans="1:13">
      <c r="A19" s="322" t="s">
        <v>301</v>
      </c>
      <c r="B19" s="322" t="s">
        <v>306</v>
      </c>
      <c r="C19" s="322" t="s">
        <v>206</v>
      </c>
      <c r="D19" s="322" t="s">
        <v>301</v>
      </c>
      <c r="I19" s="339" t="s">
        <v>473</v>
      </c>
      <c r="J19" s="340" t="s">
        <v>454</v>
      </c>
      <c r="L19" s="341" t="s">
        <v>486</v>
      </c>
      <c r="M19" s="342" t="s">
        <v>214</v>
      </c>
    </row>
    <row r="20" spans="1:13">
      <c r="A20" s="322" t="s">
        <v>301</v>
      </c>
      <c r="B20" s="322" t="s">
        <v>307</v>
      </c>
      <c r="C20" s="322" t="s">
        <v>151</v>
      </c>
      <c r="D20" s="322" t="s">
        <v>301</v>
      </c>
      <c r="I20" s="336" t="s">
        <v>466</v>
      </c>
      <c r="J20" s="337"/>
      <c r="L20" s="341" t="s">
        <v>488</v>
      </c>
      <c r="M20" s="342" t="s">
        <v>487</v>
      </c>
    </row>
    <row r="21" spans="1:13">
      <c r="A21" s="322" t="s">
        <v>301</v>
      </c>
      <c r="B21" s="322" t="s">
        <v>308</v>
      </c>
      <c r="C21" s="322" t="s">
        <v>152</v>
      </c>
      <c r="D21" s="322" t="s">
        <v>301</v>
      </c>
      <c r="I21" s="338" t="s">
        <v>466</v>
      </c>
      <c r="J21" s="338"/>
      <c r="L21" s="341" t="s">
        <v>490</v>
      </c>
      <c r="M21" s="342" t="s">
        <v>489</v>
      </c>
    </row>
    <row r="22" spans="1:13">
      <c r="A22" s="322" t="s">
        <v>301</v>
      </c>
      <c r="B22" s="322" t="s">
        <v>310</v>
      </c>
      <c r="C22" s="322" t="s">
        <v>309</v>
      </c>
      <c r="D22" s="322" t="s">
        <v>301</v>
      </c>
      <c r="I22" s="336" t="s">
        <v>466</v>
      </c>
      <c r="J22" s="337"/>
      <c r="L22" s="341" t="s">
        <v>491</v>
      </c>
      <c r="M22" s="342" t="s">
        <v>215</v>
      </c>
    </row>
    <row r="23" spans="1:13">
      <c r="A23" s="322" t="s">
        <v>301</v>
      </c>
      <c r="B23" s="322" t="s">
        <v>312</v>
      </c>
      <c r="C23" s="322" t="s">
        <v>311</v>
      </c>
      <c r="D23" s="322" t="s">
        <v>301</v>
      </c>
      <c r="I23" s="336" t="s">
        <v>466</v>
      </c>
      <c r="J23" s="337"/>
      <c r="L23" s="341" t="s">
        <v>493</v>
      </c>
      <c r="M23" s="342" t="s">
        <v>492</v>
      </c>
    </row>
    <row r="24" spans="1:13">
      <c r="A24" s="322" t="s">
        <v>301</v>
      </c>
      <c r="B24" s="322" t="s">
        <v>314</v>
      </c>
      <c r="C24" s="322" t="s">
        <v>313</v>
      </c>
      <c r="D24" s="322" t="s">
        <v>301</v>
      </c>
      <c r="I24" s="338" t="s">
        <v>466</v>
      </c>
      <c r="J24" s="338"/>
      <c r="L24" s="341" t="s">
        <v>494</v>
      </c>
      <c r="M24" s="342" t="s">
        <v>216</v>
      </c>
    </row>
    <row r="25" spans="1:13">
      <c r="A25" s="322" t="s">
        <v>301</v>
      </c>
      <c r="B25" s="322" t="s">
        <v>316</v>
      </c>
      <c r="C25" s="322" t="s">
        <v>315</v>
      </c>
      <c r="D25" s="322" t="s">
        <v>301</v>
      </c>
      <c r="L25" s="341" t="s">
        <v>495</v>
      </c>
      <c r="M25" s="342" t="s">
        <v>217</v>
      </c>
    </row>
    <row r="26" spans="1:13">
      <c r="A26" s="322" t="s">
        <v>301</v>
      </c>
      <c r="B26" s="322" t="s">
        <v>318</v>
      </c>
      <c r="C26" s="322" t="s">
        <v>317</v>
      </c>
      <c r="D26" s="322" t="s">
        <v>301</v>
      </c>
      <c r="L26" s="341" t="s">
        <v>496</v>
      </c>
      <c r="M26" s="342" t="s">
        <v>218</v>
      </c>
    </row>
    <row r="27" spans="1:13">
      <c r="A27" s="322" t="s">
        <v>301</v>
      </c>
      <c r="B27" s="322" t="s">
        <v>320</v>
      </c>
      <c r="C27" s="322" t="s">
        <v>319</v>
      </c>
      <c r="D27" s="322" t="s">
        <v>301</v>
      </c>
      <c r="L27" s="341" t="s">
        <v>498</v>
      </c>
      <c r="M27" s="342" t="s">
        <v>497</v>
      </c>
    </row>
    <row r="28" spans="1:13">
      <c r="A28" s="322" t="s">
        <v>301</v>
      </c>
      <c r="B28" s="322" t="s">
        <v>322</v>
      </c>
      <c r="C28" s="322" t="s">
        <v>321</v>
      </c>
      <c r="D28" s="322" t="s">
        <v>301</v>
      </c>
      <c r="L28" s="341" t="s">
        <v>500</v>
      </c>
      <c r="M28" s="342" t="s">
        <v>499</v>
      </c>
    </row>
    <row r="29" spans="1:13">
      <c r="A29" s="322" t="s">
        <v>301</v>
      </c>
      <c r="B29" s="322" t="s">
        <v>324</v>
      </c>
      <c r="C29" s="322" t="s">
        <v>323</v>
      </c>
      <c r="D29" s="322" t="s">
        <v>301</v>
      </c>
      <c r="L29" s="341" t="s">
        <v>502</v>
      </c>
      <c r="M29" s="342" t="s">
        <v>501</v>
      </c>
    </row>
    <row r="30" spans="1:13">
      <c r="A30" s="322" t="s">
        <v>301</v>
      </c>
      <c r="B30" s="322" t="s">
        <v>326</v>
      </c>
      <c r="C30" s="322" t="s">
        <v>325</v>
      </c>
      <c r="D30" s="322" t="s">
        <v>301</v>
      </c>
      <c r="L30" s="341" t="s">
        <v>504</v>
      </c>
      <c r="M30" s="342" t="s">
        <v>503</v>
      </c>
    </row>
    <row r="31" spans="1:13">
      <c r="A31" s="322" t="s">
        <v>301</v>
      </c>
      <c r="B31" s="322" t="s">
        <v>328</v>
      </c>
      <c r="C31" s="322" t="s">
        <v>327</v>
      </c>
      <c r="D31" s="322" t="s">
        <v>301</v>
      </c>
      <c r="L31" s="341" t="s">
        <v>506</v>
      </c>
      <c r="M31" s="342" t="s">
        <v>505</v>
      </c>
    </row>
    <row r="32" spans="1:13">
      <c r="A32" s="322" t="s">
        <v>301</v>
      </c>
      <c r="B32" s="322" t="s">
        <v>330</v>
      </c>
      <c r="C32" s="322" t="s">
        <v>329</v>
      </c>
      <c r="D32" s="322" t="s">
        <v>301</v>
      </c>
      <c r="L32" s="341" t="s">
        <v>508</v>
      </c>
      <c r="M32" s="342" t="s">
        <v>507</v>
      </c>
    </row>
    <row r="33" spans="1:13">
      <c r="A33" s="322" t="s">
        <v>301</v>
      </c>
      <c r="B33" s="322" t="s">
        <v>332</v>
      </c>
      <c r="C33" s="322" t="s">
        <v>331</v>
      </c>
      <c r="D33" s="322" t="s">
        <v>301</v>
      </c>
      <c r="L33" s="341" t="s">
        <v>510</v>
      </c>
      <c r="M33" s="342" t="s">
        <v>509</v>
      </c>
    </row>
    <row r="34" spans="1:13">
      <c r="A34" s="322" t="s">
        <v>333</v>
      </c>
      <c r="B34" s="322" t="s">
        <v>334</v>
      </c>
      <c r="C34" s="322" t="s">
        <v>153</v>
      </c>
      <c r="D34" s="322" t="s">
        <v>333</v>
      </c>
      <c r="L34" s="341" t="s">
        <v>511</v>
      </c>
      <c r="M34" s="342" t="s">
        <v>219</v>
      </c>
    </row>
    <row r="35" spans="1:13">
      <c r="A35" s="322" t="s">
        <v>333</v>
      </c>
      <c r="B35" s="322" t="s">
        <v>335</v>
      </c>
      <c r="C35" s="322" t="s">
        <v>154</v>
      </c>
      <c r="D35" s="322" t="s">
        <v>333</v>
      </c>
      <c r="L35" s="341" t="s">
        <v>512</v>
      </c>
      <c r="M35" s="342" t="s">
        <v>220</v>
      </c>
    </row>
    <row r="36" spans="1:13">
      <c r="A36" s="322" t="s">
        <v>333</v>
      </c>
      <c r="B36" s="322" t="s">
        <v>336</v>
      </c>
      <c r="C36" s="322" t="s">
        <v>155</v>
      </c>
      <c r="D36" s="322" t="s">
        <v>333</v>
      </c>
      <c r="L36" s="341" t="s">
        <v>513</v>
      </c>
      <c r="M36" s="342" t="s">
        <v>239</v>
      </c>
    </row>
    <row r="37" spans="1:13">
      <c r="A37" s="322" t="s">
        <v>333</v>
      </c>
      <c r="B37" s="322" t="s">
        <v>337</v>
      </c>
      <c r="C37" s="322" t="s">
        <v>156</v>
      </c>
      <c r="D37" s="322" t="s">
        <v>333</v>
      </c>
      <c r="L37" s="341" t="s">
        <v>514</v>
      </c>
      <c r="M37" s="342" t="s">
        <v>238</v>
      </c>
    </row>
    <row r="38" spans="1:13">
      <c r="A38" s="322" t="s">
        <v>333</v>
      </c>
      <c r="B38" s="322" t="s">
        <v>339</v>
      </c>
      <c r="C38" s="322" t="s">
        <v>338</v>
      </c>
      <c r="D38" s="322" t="s">
        <v>333</v>
      </c>
      <c r="L38" s="341" t="s">
        <v>515</v>
      </c>
      <c r="M38" s="342" t="s">
        <v>240</v>
      </c>
    </row>
    <row r="39" spans="1:13">
      <c r="A39" s="322" t="s">
        <v>333</v>
      </c>
      <c r="B39" s="322" t="s">
        <v>341</v>
      </c>
      <c r="C39" s="322" t="s">
        <v>340</v>
      </c>
      <c r="D39" s="322" t="s">
        <v>333</v>
      </c>
      <c r="L39" s="341" t="s">
        <v>516</v>
      </c>
      <c r="M39" s="342" t="s">
        <v>241</v>
      </c>
    </row>
    <row r="40" spans="1:13">
      <c r="A40" s="322" t="s">
        <v>333</v>
      </c>
      <c r="B40" s="322" t="s">
        <v>343</v>
      </c>
      <c r="C40" s="322" t="s">
        <v>342</v>
      </c>
      <c r="D40" s="322" t="s">
        <v>333</v>
      </c>
      <c r="L40" s="341" t="s">
        <v>517</v>
      </c>
      <c r="M40" s="342" t="s">
        <v>242</v>
      </c>
    </row>
    <row r="41" spans="1:13">
      <c r="A41" s="322" t="s">
        <v>333</v>
      </c>
      <c r="B41" s="322" t="s">
        <v>345</v>
      </c>
      <c r="C41" s="322" t="s">
        <v>344</v>
      </c>
      <c r="D41" s="322" t="s">
        <v>333</v>
      </c>
      <c r="L41" s="341" t="s">
        <v>262</v>
      </c>
      <c r="M41" s="342" t="s">
        <v>261</v>
      </c>
    </row>
    <row r="42" spans="1:13">
      <c r="A42" s="322" t="s">
        <v>333</v>
      </c>
      <c r="B42" s="322" t="s">
        <v>347</v>
      </c>
      <c r="C42" s="322" t="s">
        <v>346</v>
      </c>
      <c r="D42" s="322" t="s">
        <v>333</v>
      </c>
      <c r="L42" s="341" t="s">
        <v>264</v>
      </c>
      <c r="M42" s="342" t="s">
        <v>263</v>
      </c>
    </row>
    <row r="43" spans="1:13">
      <c r="A43" s="322" t="s">
        <v>333</v>
      </c>
      <c r="B43" s="322" t="s">
        <v>349</v>
      </c>
      <c r="C43" s="322" t="s">
        <v>348</v>
      </c>
      <c r="D43" s="322" t="s">
        <v>333</v>
      </c>
      <c r="L43" s="341" t="s">
        <v>266</v>
      </c>
      <c r="M43" s="342" t="s">
        <v>265</v>
      </c>
    </row>
    <row r="44" spans="1:13">
      <c r="A44" s="322" t="s">
        <v>333</v>
      </c>
      <c r="B44" s="322" t="s">
        <v>353</v>
      </c>
      <c r="C44" s="322" t="s">
        <v>352</v>
      </c>
      <c r="D44" s="322" t="s">
        <v>333</v>
      </c>
      <c r="L44" s="341" t="s">
        <v>267</v>
      </c>
      <c r="M44" s="342" t="s">
        <v>518</v>
      </c>
    </row>
    <row r="45" spans="1:13">
      <c r="A45" s="322" t="s">
        <v>354</v>
      </c>
      <c r="B45" s="322" t="s">
        <v>355</v>
      </c>
      <c r="C45" s="322" t="s">
        <v>157</v>
      </c>
      <c r="D45" s="322" t="s">
        <v>354</v>
      </c>
      <c r="L45" s="341" t="s">
        <v>519</v>
      </c>
      <c r="M45" s="342" t="s">
        <v>243</v>
      </c>
    </row>
    <row r="46" spans="1:13">
      <c r="A46" s="322" t="s">
        <v>354</v>
      </c>
      <c r="B46" s="322" t="s">
        <v>356</v>
      </c>
      <c r="C46" s="322" t="s">
        <v>158</v>
      </c>
      <c r="D46" s="322" t="s">
        <v>354</v>
      </c>
      <c r="L46" s="341" t="s">
        <v>520</v>
      </c>
      <c r="M46" s="342" t="s">
        <v>244</v>
      </c>
    </row>
    <row r="47" spans="1:13">
      <c r="A47" s="322" t="s">
        <v>354</v>
      </c>
      <c r="B47" s="322" t="s">
        <v>357</v>
      </c>
      <c r="C47" s="322" t="s">
        <v>159</v>
      </c>
      <c r="D47" s="322" t="s">
        <v>354</v>
      </c>
      <c r="L47" s="341" t="s">
        <v>521</v>
      </c>
      <c r="M47" s="342" t="s">
        <v>221</v>
      </c>
    </row>
    <row r="48" spans="1:13">
      <c r="A48" s="322" t="s">
        <v>354</v>
      </c>
      <c r="B48" s="322" t="s">
        <v>358</v>
      </c>
      <c r="C48" s="322" t="s">
        <v>160</v>
      </c>
      <c r="D48" s="322" t="s">
        <v>354</v>
      </c>
      <c r="L48" s="341" t="s">
        <v>522</v>
      </c>
      <c r="M48" s="342" t="s">
        <v>245</v>
      </c>
    </row>
    <row r="49" spans="1:13">
      <c r="A49" s="322" t="s">
        <v>354</v>
      </c>
      <c r="B49" s="322" t="s">
        <v>359</v>
      </c>
      <c r="C49" s="322" t="s">
        <v>161</v>
      </c>
      <c r="D49" s="322" t="s">
        <v>354</v>
      </c>
      <c r="L49" s="341" t="s">
        <v>523</v>
      </c>
      <c r="M49" s="342" t="s">
        <v>222</v>
      </c>
    </row>
    <row r="50" spans="1:13">
      <c r="A50" s="322" t="s">
        <v>354</v>
      </c>
      <c r="B50" s="322" t="s">
        <v>350</v>
      </c>
      <c r="C50" s="322" t="s">
        <v>162</v>
      </c>
      <c r="D50" s="322" t="s">
        <v>354</v>
      </c>
      <c r="L50" s="341" t="s">
        <v>525</v>
      </c>
      <c r="M50" s="342" t="s">
        <v>524</v>
      </c>
    </row>
    <row r="51" spans="1:13">
      <c r="A51" s="322" t="s">
        <v>354</v>
      </c>
      <c r="B51" s="322" t="s">
        <v>361</v>
      </c>
      <c r="C51" s="322" t="s">
        <v>360</v>
      </c>
      <c r="D51" s="322" t="s">
        <v>354</v>
      </c>
      <c r="L51" s="341" t="s">
        <v>527</v>
      </c>
      <c r="M51" s="342" t="s">
        <v>526</v>
      </c>
    </row>
    <row r="52" spans="1:13">
      <c r="A52" s="322" t="s">
        <v>354</v>
      </c>
      <c r="B52" s="322" t="s">
        <v>363</v>
      </c>
      <c r="C52" s="322" t="s">
        <v>362</v>
      </c>
      <c r="D52" s="322" t="s">
        <v>354</v>
      </c>
      <c r="L52" s="341" t="s">
        <v>529</v>
      </c>
      <c r="M52" s="342" t="s">
        <v>528</v>
      </c>
    </row>
    <row r="53" spans="1:13">
      <c r="A53" s="322" t="s">
        <v>354</v>
      </c>
      <c r="B53" s="322" t="s">
        <v>351</v>
      </c>
      <c r="C53" s="322" t="s">
        <v>364</v>
      </c>
      <c r="D53" s="322" t="s">
        <v>354</v>
      </c>
      <c r="L53" s="341" t="s">
        <v>531</v>
      </c>
      <c r="M53" s="342" t="s">
        <v>530</v>
      </c>
    </row>
    <row r="54" spans="1:13">
      <c r="A54" s="322" t="s">
        <v>365</v>
      </c>
      <c r="B54" s="322" t="s">
        <v>366</v>
      </c>
      <c r="C54" s="322" t="s">
        <v>165</v>
      </c>
      <c r="D54" s="322" t="s">
        <v>365</v>
      </c>
      <c r="L54" s="341" t="s">
        <v>533</v>
      </c>
      <c r="M54" s="342" t="s">
        <v>532</v>
      </c>
    </row>
    <row r="55" spans="1:13">
      <c r="A55" s="322" t="s">
        <v>367</v>
      </c>
      <c r="B55" s="322" t="s">
        <v>368</v>
      </c>
      <c r="C55" s="322" t="s">
        <v>166</v>
      </c>
      <c r="D55" s="322" t="s">
        <v>367</v>
      </c>
      <c r="L55" s="341" t="s">
        <v>535</v>
      </c>
      <c r="M55" s="342" t="s">
        <v>534</v>
      </c>
    </row>
    <row r="56" spans="1:13">
      <c r="A56" s="322" t="s">
        <v>369</v>
      </c>
      <c r="B56" s="322" t="s">
        <v>370</v>
      </c>
      <c r="C56" s="322" t="s">
        <v>169</v>
      </c>
      <c r="D56" s="322" t="s">
        <v>369</v>
      </c>
      <c r="L56" s="341" t="s">
        <v>537</v>
      </c>
      <c r="M56" s="342" t="s">
        <v>536</v>
      </c>
    </row>
    <row r="57" spans="1:13">
      <c r="A57" s="322" t="s">
        <v>371</v>
      </c>
      <c r="B57" s="322" t="s">
        <v>373</v>
      </c>
      <c r="C57" s="322" t="s">
        <v>372</v>
      </c>
      <c r="D57" s="322" t="s">
        <v>371</v>
      </c>
      <c r="L57" s="341" t="s">
        <v>539</v>
      </c>
      <c r="M57" s="342" t="s">
        <v>538</v>
      </c>
    </row>
    <row r="58" spans="1:13">
      <c r="A58" s="322" t="s">
        <v>371</v>
      </c>
      <c r="B58" s="322" t="s">
        <v>375</v>
      </c>
      <c r="C58" s="322" t="s">
        <v>374</v>
      </c>
      <c r="D58" s="322" t="s">
        <v>371</v>
      </c>
      <c r="L58" s="341" t="s">
        <v>541</v>
      </c>
      <c r="M58" s="342" t="s">
        <v>540</v>
      </c>
    </row>
    <row r="59" spans="1:13">
      <c r="A59" s="322" t="s">
        <v>371</v>
      </c>
      <c r="B59" s="322" t="s">
        <v>377</v>
      </c>
      <c r="C59" s="322" t="s">
        <v>376</v>
      </c>
      <c r="D59" s="322" t="s">
        <v>371</v>
      </c>
      <c r="L59" s="341" t="s">
        <v>543</v>
      </c>
      <c r="M59" s="342" t="s">
        <v>542</v>
      </c>
    </row>
    <row r="60" spans="1:13">
      <c r="A60" s="322" t="s">
        <v>371</v>
      </c>
      <c r="B60" s="322" t="s">
        <v>379</v>
      </c>
      <c r="C60" s="322" t="s">
        <v>378</v>
      </c>
      <c r="D60" s="322" t="s">
        <v>371</v>
      </c>
      <c r="L60" s="341" t="s">
        <v>545</v>
      </c>
      <c r="M60" s="342" t="s">
        <v>544</v>
      </c>
    </row>
    <row r="61" spans="1:13">
      <c r="A61" s="322" t="s">
        <v>371</v>
      </c>
      <c r="B61" s="322" t="s">
        <v>381</v>
      </c>
      <c r="C61" s="322" t="s">
        <v>380</v>
      </c>
      <c r="D61" s="322" t="s">
        <v>371</v>
      </c>
      <c r="L61" s="341" t="s">
        <v>547</v>
      </c>
      <c r="M61" s="342" t="s">
        <v>546</v>
      </c>
    </row>
    <row r="62" spans="1:13">
      <c r="A62" s="322" t="s">
        <v>371</v>
      </c>
      <c r="B62" s="322" t="s">
        <v>383</v>
      </c>
      <c r="C62" s="322" t="s">
        <v>382</v>
      </c>
      <c r="D62" s="322" t="s">
        <v>371</v>
      </c>
      <c r="L62" s="341" t="s">
        <v>549</v>
      </c>
      <c r="M62" s="342" t="s">
        <v>548</v>
      </c>
    </row>
    <row r="63" spans="1:13">
      <c r="A63" s="322" t="s">
        <v>384</v>
      </c>
      <c r="B63" s="322" t="s">
        <v>385</v>
      </c>
      <c r="C63" s="322" t="s">
        <v>170</v>
      </c>
      <c r="D63" s="322" t="s">
        <v>384</v>
      </c>
      <c r="L63" s="341" t="s">
        <v>551</v>
      </c>
      <c r="M63" s="342" t="s">
        <v>550</v>
      </c>
    </row>
    <row r="64" spans="1:13">
      <c r="A64" s="322" t="s">
        <v>384</v>
      </c>
      <c r="B64" s="322" t="s">
        <v>386</v>
      </c>
      <c r="C64" s="322" t="s">
        <v>171</v>
      </c>
      <c r="D64" s="322" t="s">
        <v>384</v>
      </c>
      <c r="L64" s="341" t="s">
        <v>553</v>
      </c>
      <c r="M64" s="342" t="s">
        <v>552</v>
      </c>
    </row>
    <row r="65" spans="1:13">
      <c r="A65" s="322" t="s">
        <v>384</v>
      </c>
      <c r="B65" s="322" t="s">
        <v>387</v>
      </c>
      <c r="C65" s="322" t="s">
        <v>172</v>
      </c>
      <c r="D65" s="322" t="s">
        <v>384</v>
      </c>
      <c r="L65" s="341" t="s">
        <v>555</v>
      </c>
      <c r="M65" s="342" t="s">
        <v>554</v>
      </c>
    </row>
    <row r="66" spans="1:13">
      <c r="A66" s="322" t="s">
        <v>384</v>
      </c>
      <c r="B66" s="322" t="s">
        <v>388</v>
      </c>
      <c r="C66" s="322" t="s">
        <v>173</v>
      </c>
      <c r="D66" s="322" t="s">
        <v>384</v>
      </c>
      <c r="L66" s="341" t="s">
        <v>557</v>
      </c>
      <c r="M66" s="342" t="s">
        <v>556</v>
      </c>
    </row>
    <row r="67" spans="1:13">
      <c r="A67" s="322" t="s">
        <v>384</v>
      </c>
      <c r="B67" s="322" t="s">
        <v>389</v>
      </c>
      <c r="C67" s="322" t="s">
        <v>174</v>
      </c>
      <c r="D67" s="322" t="s">
        <v>384</v>
      </c>
      <c r="L67" s="341" t="s">
        <v>559</v>
      </c>
      <c r="M67" s="342" t="s">
        <v>558</v>
      </c>
    </row>
    <row r="68" spans="1:13">
      <c r="A68" s="322" t="s">
        <v>384</v>
      </c>
      <c r="B68" s="322" t="s">
        <v>390</v>
      </c>
      <c r="C68" s="322" t="s">
        <v>175</v>
      </c>
      <c r="D68" s="322" t="s">
        <v>384</v>
      </c>
      <c r="L68" s="341" t="s">
        <v>561</v>
      </c>
      <c r="M68" s="342" t="s">
        <v>560</v>
      </c>
    </row>
    <row r="69" spans="1:13">
      <c r="A69" s="322" t="s">
        <v>391</v>
      </c>
      <c r="B69" s="322" t="s">
        <v>392</v>
      </c>
      <c r="C69" s="322" t="s">
        <v>176</v>
      </c>
      <c r="D69" s="322" t="s">
        <v>391</v>
      </c>
      <c r="L69" s="341" t="s">
        <v>563</v>
      </c>
      <c r="M69" s="342" t="s">
        <v>562</v>
      </c>
    </row>
    <row r="70" spans="1:13">
      <c r="A70" s="322" t="s">
        <v>391</v>
      </c>
      <c r="B70" s="322" t="s">
        <v>393</v>
      </c>
      <c r="C70" s="322" t="s">
        <v>177</v>
      </c>
      <c r="D70" s="322" t="s">
        <v>391</v>
      </c>
      <c r="L70" s="341" t="s">
        <v>565</v>
      </c>
      <c r="M70" s="342" t="s">
        <v>564</v>
      </c>
    </row>
    <row r="71" spans="1:13">
      <c r="A71" s="322" t="s">
        <v>391</v>
      </c>
      <c r="B71" s="322" t="s">
        <v>394</v>
      </c>
      <c r="C71" s="322" t="s">
        <v>178</v>
      </c>
      <c r="D71" s="322" t="s">
        <v>391</v>
      </c>
      <c r="L71" s="341" t="s">
        <v>567</v>
      </c>
      <c r="M71" s="342" t="s">
        <v>566</v>
      </c>
    </row>
    <row r="72" spans="1:13">
      <c r="A72" s="322" t="s">
        <v>391</v>
      </c>
      <c r="B72" s="322" t="s">
        <v>395</v>
      </c>
      <c r="C72" s="322" t="s">
        <v>179</v>
      </c>
      <c r="D72" s="322" t="s">
        <v>391</v>
      </c>
      <c r="L72" s="341" t="s">
        <v>569</v>
      </c>
      <c r="M72" s="342" t="s">
        <v>568</v>
      </c>
    </row>
    <row r="73" spans="1:13">
      <c r="A73" s="322" t="s">
        <v>391</v>
      </c>
      <c r="B73" s="322" t="s">
        <v>396</v>
      </c>
      <c r="C73" s="322" t="s">
        <v>180</v>
      </c>
      <c r="D73" s="322" t="s">
        <v>391</v>
      </c>
      <c r="L73" s="341" t="s">
        <v>571</v>
      </c>
      <c r="M73" s="342" t="s">
        <v>570</v>
      </c>
    </row>
    <row r="74" spans="1:13">
      <c r="A74" s="322" t="s">
        <v>397</v>
      </c>
      <c r="B74" s="322" t="s">
        <v>398</v>
      </c>
      <c r="C74" s="322" t="s">
        <v>181</v>
      </c>
      <c r="D74" s="322" t="s">
        <v>397</v>
      </c>
      <c r="L74" s="341" t="s">
        <v>573</v>
      </c>
      <c r="M74" s="342" t="s">
        <v>572</v>
      </c>
    </row>
    <row r="75" spans="1:13">
      <c r="A75" s="322" t="s">
        <v>397</v>
      </c>
      <c r="B75" s="322" t="s">
        <v>399</v>
      </c>
      <c r="C75" s="322" t="s">
        <v>182</v>
      </c>
      <c r="D75" s="322" t="s">
        <v>397</v>
      </c>
      <c r="L75" s="341" t="s">
        <v>575</v>
      </c>
      <c r="M75" s="342" t="s">
        <v>574</v>
      </c>
    </row>
    <row r="76" spans="1:13">
      <c r="A76" s="322" t="s">
        <v>397</v>
      </c>
      <c r="B76" s="322" t="s">
        <v>400</v>
      </c>
      <c r="C76" s="322" t="s">
        <v>183</v>
      </c>
      <c r="D76" s="322" t="s">
        <v>397</v>
      </c>
      <c r="L76" s="341" t="s">
        <v>577</v>
      </c>
      <c r="M76" s="342" t="s">
        <v>576</v>
      </c>
    </row>
    <row r="77" spans="1:13">
      <c r="A77" s="322" t="s">
        <v>397</v>
      </c>
      <c r="B77" s="322" t="s">
        <v>401</v>
      </c>
      <c r="C77" s="322" t="s">
        <v>184</v>
      </c>
      <c r="D77" s="322" t="s">
        <v>397</v>
      </c>
      <c r="L77" s="341" t="s">
        <v>579</v>
      </c>
      <c r="M77" s="342" t="s">
        <v>578</v>
      </c>
    </row>
    <row r="78" spans="1:13">
      <c r="A78" s="322" t="s">
        <v>397</v>
      </c>
      <c r="B78" s="322" t="s">
        <v>402</v>
      </c>
      <c r="C78" s="322" t="s">
        <v>185</v>
      </c>
      <c r="D78" s="322" t="s">
        <v>397</v>
      </c>
      <c r="L78" s="341" t="s">
        <v>581</v>
      </c>
      <c r="M78" s="342" t="s">
        <v>580</v>
      </c>
    </row>
    <row r="79" spans="1:13">
      <c r="A79" s="322" t="s">
        <v>397</v>
      </c>
      <c r="B79" s="322" t="s">
        <v>403</v>
      </c>
      <c r="C79" s="322" t="s">
        <v>186</v>
      </c>
      <c r="D79" s="322" t="s">
        <v>397</v>
      </c>
      <c r="L79" s="341" t="s">
        <v>583</v>
      </c>
      <c r="M79" s="342" t="s">
        <v>582</v>
      </c>
    </row>
    <row r="80" spans="1:13">
      <c r="A80" s="322" t="s">
        <v>397</v>
      </c>
      <c r="B80" s="322" t="s">
        <v>404</v>
      </c>
      <c r="C80" s="322" t="s">
        <v>187</v>
      </c>
      <c r="D80" s="322" t="s">
        <v>397</v>
      </c>
      <c r="L80" s="341" t="s">
        <v>585</v>
      </c>
      <c r="M80" s="342" t="s">
        <v>584</v>
      </c>
    </row>
    <row r="81" spans="1:13">
      <c r="A81" s="322" t="s">
        <v>397</v>
      </c>
      <c r="B81" s="322" t="s">
        <v>405</v>
      </c>
      <c r="C81" s="322" t="s">
        <v>188</v>
      </c>
      <c r="D81" s="322" t="s">
        <v>397</v>
      </c>
      <c r="L81" s="341" t="s">
        <v>587</v>
      </c>
      <c r="M81" s="342" t="s">
        <v>586</v>
      </c>
    </row>
    <row r="82" spans="1:13">
      <c r="A82" s="322" t="s">
        <v>397</v>
      </c>
      <c r="B82" s="322" t="s">
        <v>406</v>
      </c>
      <c r="C82" s="322" t="s">
        <v>189</v>
      </c>
      <c r="D82" s="322" t="s">
        <v>397</v>
      </c>
      <c r="L82" s="341" t="s">
        <v>589</v>
      </c>
      <c r="M82" s="342" t="s">
        <v>588</v>
      </c>
    </row>
    <row r="83" spans="1:13">
      <c r="A83" s="322" t="s">
        <v>397</v>
      </c>
      <c r="B83" s="322" t="s">
        <v>407</v>
      </c>
      <c r="C83" s="322" t="s">
        <v>190</v>
      </c>
      <c r="D83" s="322" t="s">
        <v>397</v>
      </c>
      <c r="L83" s="341" t="s">
        <v>591</v>
      </c>
      <c r="M83" s="342" t="s">
        <v>590</v>
      </c>
    </row>
    <row r="84" spans="1:13">
      <c r="A84" s="322" t="s">
        <v>397</v>
      </c>
      <c r="B84" s="322" t="s">
        <v>408</v>
      </c>
      <c r="C84" s="322" t="s">
        <v>191</v>
      </c>
      <c r="D84" s="322" t="s">
        <v>397</v>
      </c>
      <c r="L84" s="341" t="s">
        <v>593</v>
      </c>
      <c r="M84" s="342" t="s">
        <v>592</v>
      </c>
    </row>
    <row r="85" spans="1:13">
      <c r="A85" s="322" t="s">
        <v>397</v>
      </c>
      <c r="B85" s="322" t="s">
        <v>409</v>
      </c>
      <c r="C85" s="322" t="s">
        <v>192</v>
      </c>
      <c r="D85" s="322" t="s">
        <v>397</v>
      </c>
      <c r="L85" s="341" t="s">
        <v>595</v>
      </c>
      <c r="M85" s="342" t="s">
        <v>594</v>
      </c>
    </row>
    <row r="86" spans="1:13">
      <c r="A86" s="322" t="s">
        <v>410</v>
      </c>
      <c r="B86" s="322" t="s">
        <v>411</v>
      </c>
      <c r="C86" s="322" t="s">
        <v>193</v>
      </c>
      <c r="D86" s="322" t="s">
        <v>410</v>
      </c>
      <c r="L86" s="341" t="s">
        <v>597</v>
      </c>
      <c r="M86" s="342" t="s">
        <v>596</v>
      </c>
    </row>
    <row r="87" spans="1:13">
      <c r="A87" s="322" t="s">
        <v>412</v>
      </c>
      <c r="B87" s="322" t="s">
        <v>413</v>
      </c>
      <c r="C87" s="322" t="s">
        <v>194</v>
      </c>
      <c r="D87" s="322" t="s">
        <v>412</v>
      </c>
      <c r="L87" s="341" t="s">
        <v>599</v>
      </c>
      <c r="M87" s="342" t="s">
        <v>598</v>
      </c>
    </row>
    <row r="88" spans="1:13">
      <c r="A88" s="322" t="s">
        <v>412</v>
      </c>
      <c r="B88" s="322" t="s">
        <v>414</v>
      </c>
      <c r="C88" s="322" t="s">
        <v>195</v>
      </c>
      <c r="D88" s="322" t="s">
        <v>412</v>
      </c>
      <c r="L88" s="341" t="s">
        <v>601</v>
      </c>
      <c r="M88" s="342" t="s">
        <v>600</v>
      </c>
    </row>
    <row r="89" spans="1:13">
      <c r="A89" s="322" t="s">
        <v>412</v>
      </c>
      <c r="B89" s="322" t="s">
        <v>415</v>
      </c>
      <c r="C89" s="322" t="s">
        <v>196</v>
      </c>
      <c r="D89" s="322" t="s">
        <v>412</v>
      </c>
      <c r="L89" s="341" t="s">
        <v>603</v>
      </c>
      <c r="M89" s="342" t="s">
        <v>602</v>
      </c>
    </row>
    <row r="90" spans="1:13">
      <c r="A90" s="322" t="s">
        <v>412</v>
      </c>
      <c r="B90" s="322" t="s">
        <v>416</v>
      </c>
      <c r="C90" s="322" t="s">
        <v>197</v>
      </c>
      <c r="D90" s="322" t="s">
        <v>412</v>
      </c>
      <c r="L90" s="341" t="s">
        <v>605</v>
      </c>
      <c r="M90" s="342" t="s">
        <v>604</v>
      </c>
    </row>
    <row r="91" spans="1:13">
      <c r="A91" s="322" t="s">
        <v>412</v>
      </c>
      <c r="B91" s="322" t="s">
        <v>417</v>
      </c>
      <c r="C91" s="322" t="s">
        <v>198</v>
      </c>
      <c r="D91" s="322" t="s">
        <v>412</v>
      </c>
      <c r="L91" s="341" t="s">
        <v>607</v>
      </c>
      <c r="M91" s="342" t="s">
        <v>606</v>
      </c>
    </row>
    <row r="92" spans="1:13">
      <c r="A92" s="322" t="s">
        <v>412</v>
      </c>
      <c r="B92" s="322" t="s">
        <v>418</v>
      </c>
      <c r="C92" s="322" t="s">
        <v>199</v>
      </c>
      <c r="D92" s="322" t="s">
        <v>412</v>
      </c>
      <c r="L92" s="341" t="s">
        <v>609</v>
      </c>
      <c r="M92" s="342" t="s">
        <v>608</v>
      </c>
    </row>
    <row r="93" spans="1:13">
      <c r="A93" s="322" t="s">
        <v>412</v>
      </c>
      <c r="B93" s="322" t="s">
        <v>420</v>
      </c>
      <c r="C93" s="322" t="s">
        <v>419</v>
      </c>
      <c r="D93" s="322" t="s">
        <v>412</v>
      </c>
      <c r="L93" s="341" t="s">
        <v>611</v>
      </c>
      <c r="M93" s="342" t="s">
        <v>610</v>
      </c>
    </row>
    <row r="94" spans="1:13">
      <c r="A94" s="322" t="s">
        <v>421</v>
      </c>
      <c r="B94" s="322" t="s">
        <v>422</v>
      </c>
      <c r="C94" s="322" t="s">
        <v>200</v>
      </c>
      <c r="D94" s="322" t="s">
        <v>421</v>
      </c>
      <c r="L94" s="341" t="s">
        <v>613</v>
      </c>
      <c r="M94" s="342" t="s">
        <v>612</v>
      </c>
    </row>
    <row r="95" spans="1:13">
      <c r="A95" s="322" t="s">
        <v>421</v>
      </c>
      <c r="B95" s="322" t="s">
        <v>423</v>
      </c>
      <c r="C95" s="322" t="s">
        <v>201</v>
      </c>
      <c r="D95" s="322" t="s">
        <v>421</v>
      </c>
      <c r="L95" s="341" t="s">
        <v>615</v>
      </c>
      <c r="M95" s="342" t="s">
        <v>614</v>
      </c>
    </row>
    <row r="96" spans="1:13">
      <c r="A96" s="322" t="s">
        <v>421</v>
      </c>
      <c r="B96" s="322" t="s">
        <v>424</v>
      </c>
      <c r="C96" s="322" t="s">
        <v>202</v>
      </c>
      <c r="D96" s="322" t="s">
        <v>421</v>
      </c>
      <c r="L96" s="341" t="s">
        <v>617</v>
      </c>
      <c r="M96" s="342" t="s">
        <v>616</v>
      </c>
    </row>
    <row r="97" spans="1:13">
      <c r="A97" s="322" t="s">
        <v>421</v>
      </c>
      <c r="B97" s="322" t="s">
        <v>425</v>
      </c>
      <c r="C97" s="322" t="s">
        <v>203</v>
      </c>
      <c r="D97" s="322" t="s">
        <v>421</v>
      </c>
      <c r="L97" s="341" t="s">
        <v>619</v>
      </c>
      <c r="M97" s="342" t="s">
        <v>618</v>
      </c>
    </row>
    <row r="98" spans="1:13">
      <c r="A98" s="322" t="s">
        <v>421</v>
      </c>
      <c r="B98" s="322" t="s">
        <v>426</v>
      </c>
      <c r="C98" s="322" t="s">
        <v>204</v>
      </c>
      <c r="D98" s="322" t="s">
        <v>421</v>
      </c>
      <c r="L98" s="341" t="s">
        <v>621</v>
      </c>
      <c r="M98" s="342" t="s">
        <v>620</v>
      </c>
    </row>
    <row r="99" spans="1:13">
      <c r="B99" s="298"/>
      <c r="C99" s="298" t="s">
        <v>427</v>
      </c>
      <c r="L99" s="341" t="s">
        <v>624</v>
      </c>
      <c r="M99" s="342" t="s">
        <v>148</v>
      </c>
    </row>
    <row r="100" spans="1:13">
      <c r="B100" s="298" t="s">
        <v>429</v>
      </c>
      <c r="C100" s="298" t="s">
        <v>428</v>
      </c>
      <c r="L100" s="341" t="s">
        <v>625</v>
      </c>
      <c r="M100" s="342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3"/>
  <sheetViews>
    <sheetView showGridLines="0" topLeftCell="A539" workbookViewId="0">
      <selection activeCell="A546" sqref="A546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98" t="s">
        <v>1009</v>
      </c>
      <c r="C450" s="364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405" t="s">
        <v>472</v>
      </c>
      <c r="B509" s="405" t="s">
        <v>1065</v>
      </c>
      <c r="C509" s="405">
        <v>5150100101</v>
      </c>
    </row>
    <row r="510" spans="1:4">
      <c r="A510" s="405" t="s">
        <v>472</v>
      </c>
      <c r="B510" s="405" t="s">
        <v>1066</v>
      </c>
      <c r="C510" s="405">
        <v>5150959502</v>
      </c>
    </row>
    <row r="511" spans="1:4">
      <c r="A511" s="405" t="s">
        <v>472</v>
      </c>
      <c r="B511" s="405" t="s">
        <v>1067</v>
      </c>
      <c r="C511" s="405">
        <v>5150050101</v>
      </c>
    </row>
    <row r="512" spans="1:4">
      <c r="A512" s="405" t="s">
        <v>472</v>
      </c>
      <c r="B512" s="405" t="s">
        <v>1068</v>
      </c>
      <c r="C512" s="405">
        <v>5150959595</v>
      </c>
    </row>
    <row r="513" spans="1:3">
      <c r="A513" s="405" t="s">
        <v>472</v>
      </c>
      <c r="B513" s="405" t="s">
        <v>1069</v>
      </c>
      <c r="C513" s="405">
        <v>5150150101</v>
      </c>
    </row>
    <row r="514" spans="1:3">
      <c r="A514" s="405" t="s">
        <v>472</v>
      </c>
      <c r="B514" s="405" t="s">
        <v>1070</v>
      </c>
      <c r="C514" s="405">
        <v>5150959501</v>
      </c>
    </row>
    <row r="515" spans="1:3">
      <c r="A515" s="405" t="s">
        <v>472</v>
      </c>
      <c r="B515" s="405" t="s">
        <v>1071</v>
      </c>
      <c r="C515" s="405">
        <v>5120600102</v>
      </c>
    </row>
    <row r="516" spans="1:3">
      <c r="A516" s="405" t="s">
        <v>472</v>
      </c>
      <c r="B516" s="405" t="s">
        <v>1072</v>
      </c>
      <c r="C516" s="405">
        <v>5120400101</v>
      </c>
    </row>
    <row r="517" spans="1:3">
      <c r="A517" s="405" t="s">
        <v>472</v>
      </c>
      <c r="B517" s="405" t="s">
        <v>1073</v>
      </c>
      <c r="C517" s="405">
        <v>5120100101</v>
      </c>
    </row>
    <row r="518" spans="1:3">
      <c r="A518" s="405" t="s">
        <v>472</v>
      </c>
      <c r="B518" s="405" t="s">
        <v>1074</v>
      </c>
      <c r="C518" s="405">
        <v>5120200102</v>
      </c>
    </row>
    <row r="519" spans="1:3">
      <c r="A519" s="405" t="s">
        <v>472</v>
      </c>
      <c r="B519" s="405" t="s">
        <v>1075</v>
      </c>
      <c r="C519" s="405">
        <v>5120250101</v>
      </c>
    </row>
    <row r="520" spans="1:3">
      <c r="A520" s="405" t="s">
        <v>472</v>
      </c>
      <c r="B520" s="405" t="s">
        <v>1076</v>
      </c>
      <c r="C520" s="405">
        <v>5120250103</v>
      </c>
    </row>
    <row r="521" spans="1:3">
      <c r="A521" s="405" t="s">
        <v>472</v>
      </c>
      <c r="B521" s="405" t="s">
        <v>1077</v>
      </c>
      <c r="C521" s="405">
        <v>5120250102</v>
      </c>
    </row>
    <row r="522" spans="1:3">
      <c r="A522" s="405" t="s">
        <v>472</v>
      </c>
      <c r="B522" s="405" t="s">
        <v>1078</v>
      </c>
      <c r="C522" s="405">
        <v>5120600101</v>
      </c>
    </row>
    <row r="523" spans="1:3">
      <c r="A523" s="405" t="s">
        <v>472</v>
      </c>
      <c r="B523" s="405" t="s">
        <v>1079</v>
      </c>
      <c r="C523" s="405">
        <v>5120300104</v>
      </c>
    </row>
    <row r="524" spans="1:3">
      <c r="A524" s="405" t="s">
        <v>472</v>
      </c>
      <c r="B524" s="405" t="s">
        <v>1080</v>
      </c>
      <c r="C524" s="405">
        <v>5120300103</v>
      </c>
    </row>
    <row r="525" spans="1:3">
      <c r="A525" s="405" t="s">
        <v>472</v>
      </c>
      <c r="B525" s="405" t="s">
        <v>1081</v>
      </c>
      <c r="C525" s="405">
        <v>5120250104</v>
      </c>
    </row>
    <row r="526" spans="1:3">
      <c r="A526" s="405" t="s">
        <v>472</v>
      </c>
      <c r="B526" s="405" t="s">
        <v>1082</v>
      </c>
      <c r="C526" s="405">
        <v>5120150101</v>
      </c>
    </row>
    <row r="527" spans="1:3">
      <c r="A527" s="405" t="s">
        <v>472</v>
      </c>
      <c r="B527" s="405" t="s">
        <v>1083</v>
      </c>
      <c r="C527" s="405">
        <v>5120300101</v>
      </c>
    </row>
    <row r="528" spans="1:3">
      <c r="A528" s="405" t="s">
        <v>472</v>
      </c>
      <c r="B528" s="405" t="s">
        <v>1084</v>
      </c>
      <c r="C528" s="405">
        <v>5120200101</v>
      </c>
    </row>
    <row r="529" spans="1:3">
      <c r="A529" s="405" t="s">
        <v>472</v>
      </c>
      <c r="B529" s="405" t="s">
        <v>1085</v>
      </c>
      <c r="C529" s="405">
        <v>5120300102</v>
      </c>
    </row>
    <row r="530" spans="1:3">
      <c r="A530" s="405" t="s">
        <v>472</v>
      </c>
      <c r="B530" s="405" t="s">
        <v>1086</v>
      </c>
      <c r="C530" s="405">
        <v>5120200195</v>
      </c>
    </row>
    <row r="531" spans="1:3">
      <c r="A531" s="405" t="s">
        <v>472</v>
      </c>
      <c r="B531" s="405" t="s">
        <v>1086</v>
      </c>
      <c r="C531" s="405">
        <v>5120250195</v>
      </c>
    </row>
    <row r="532" spans="1:3">
      <c r="A532" s="405" t="s">
        <v>472</v>
      </c>
      <c r="B532" s="405" t="s">
        <v>1086</v>
      </c>
      <c r="C532" s="405">
        <v>5120300195</v>
      </c>
    </row>
    <row r="533" spans="1:3">
      <c r="A533" s="405" t="s">
        <v>472</v>
      </c>
      <c r="B533" s="405" t="s">
        <v>1086</v>
      </c>
      <c r="C533" s="405">
        <v>5120600195</v>
      </c>
    </row>
    <row r="534" spans="1:3">
      <c r="A534" s="405" t="s">
        <v>472</v>
      </c>
      <c r="B534" s="405" t="s">
        <v>1086</v>
      </c>
      <c r="C534" s="405">
        <v>5120959595</v>
      </c>
    </row>
    <row r="535" spans="1:3">
      <c r="A535" s="405" t="s">
        <v>472</v>
      </c>
      <c r="B535" s="405" t="s">
        <v>1087</v>
      </c>
      <c r="C535" s="405">
        <v>5120600104</v>
      </c>
    </row>
    <row r="536" spans="1:3">
      <c r="A536" s="405" t="s">
        <v>472</v>
      </c>
      <c r="B536" s="405" t="s">
        <v>1088</v>
      </c>
      <c r="C536" s="405">
        <v>5120600103</v>
      </c>
    </row>
    <row r="537" spans="1:3">
      <c r="A537" s="405" t="s">
        <v>472</v>
      </c>
      <c r="B537" s="405" t="s">
        <v>1089</v>
      </c>
      <c r="C537" s="405">
        <v>5120600105</v>
      </c>
    </row>
    <row r="538" spans="1:3">
      <c r="A538" s="405" t="s">
        <v>472</v>
      </c>
      <c r="B538" s="405" t="s">
        <v>1090</v>
      </c>
      <c r="C538" s="405">
        <v>5120700101</v>
      </c>
    </row>
    <row r="539" spans="1:3">
      <c r="A539" s="405" t="s">
        <v>472</v>
      </c>
      <c r="B539" s="405" t="s">
        <v>1091</v>
      </c>
      <c r="C539" s="405">
        <v>5120050101</v>
      </c>
    </row>
    <row r="540" spans="1:3">
      <c r="A540" s="405" t="s">
        <v>472</v>
      </c>
      <c r="B540" s="405" t="s">
        <v>1092</v>
      </c>
      <c r="C540" s="405">
        <v>5105450104</v>
      </c>
    </row>
    <row r="541" spans="1:3">
      <c r="A541" s="405" t="s">
        <v>472</v>
      </c>
      <c r="B541" s="405" t="s">
        <v>1093</v>
      </c>
      <c r="C541" s="405">
        <v>5105450103</v>
      </c>
    </row>
    <row r="542" spans="1:3">
      <c r="A542" s="405" t="s">
        <v>472</v>
      </c>
      <c r="B542" s="405" t="s">
        <v>1094</v>
      </c>
      <c r="C542" s="405">
        <v>5105450101</v>
      </c>
    </row>
    <row r="543" spans="1:3">
      <c r="A543" s="405" t="s">
        <v>472</v>
      </c>
      <c r="B543" s="405" t="s">
        <v>1095</v>
      </c>
      <c r="C543" s="405">
        <v>5105450102</v>
      </c>
    </row>
    <row r="544" spans="1:3">
      <c r="A544" s="405" t="s">
        <v>472</v>
      </c>
      <c r="B544" s="405" t="s">
        <v>1096</v>
      </c>
      <c r="C544" s="405">
        <v>5105450105</v>
      </c>
    </row>
    <row r="545" spans="1:3">
      <c r="A545" s="405" t="s">
        <v>472</v>
      </c>
      <c r="B545" s="405" t="s">
        <v>1097</v>
      </c>
      <c r="C545" s="405">
        <v>5105630103</v>
      </c>
    </row>
    <row r="546" spans="1:3">
      <c r="A546" s="405" t="s">
        <v>472</v>
      </c>
      <c r="B546" s="405" t="s">
        <v>1098</v>
      </c>
      <c r="C546" s="405">
        <v>5105630101</v>
      </c>
    </row>
    <row r="547" spans="1:3">
      <c r="A547" s="405" t="s">
        <v>472</v>
      </c>
      <c r="B547" s="405" t="s">
        <v>1313</v>
      </c>
      <c r="C547" s="405">
        <v>5105810101</v>
      </c>
    </row>
    <row r="548" spans="1:3">
      <c r="A548" s="405" t="s">
        <v>472</v>
      </c>
      <c r="B548" s="405" t="s">
        <v>1099</v>
      </c>
      <c r="C548" s="405">
        <v>5125100101</v>
      </c>
    </row>
    <row r="549" spans="1:3">
      <c r="A549" s="405" t="s">
        <v>472</v>
      </c>
      <c r="B549" s="405" t="s">
        <v>1100</v>
      </c>
      <c r="C549" s="405">
        <v>5125050101</v>
      </c>
    </row>
    <row r="550" spans="1:3">
      <c r="A550" s="405" t="s">
        <v>472</v>
      </c>
      <c r="B550" s="405" t="s">
        <v>1101</v>
      </c>
      <c r="C550" s="405">
        <v>5195959501</v>
      </c>
    </row>
    <row r="551" spans="1:3">
      <c r="A551" s="405" t="s">
        <v>472</v>
      </c>
      <c r="B551" s="405" t="s">
        <v>1102</v>
      </c>
      <c r="C551" s="405">
        <v>5195959502</v>
      </c>
    </row>
    <row r="552" spans="1:3">
      <c r="A552" s="405" t="s">
        <v>472</v>
      </c>
      <c r="B552" s="405" t="s">
        <v>1103</v>
      </c>
      <c r="C552" s="405">
        <v>5195800101</v>
      </c>
    </row>
    <row r="553" spans="1:3">
      <c r="A553" s="405" t="s">
        <v>472</v>
      </c>
      <c r="B553" s="405" t="s">
        <v>1104</v>
      </c>
      <c r="C553" s="405">
        <v>5195959527</v>
      </c>
    </row>
    <row r="554" spans="1:3">
      <c r="A554" s="405" t="s">
        <v>472</v>
      </c>
      <c r="B554" s="405" t="s">
        <v>1105</v>
      </c>
      <c r="C554" s="405">
        <v>5195959503</v>
      </c>
    </row>
    <row r="555" spans="1:3">
      <c r="A555" s="405" t="s">
        <v>472</v>
      </c>
      <c r="B555" s="405" t="s">
        <v>1106</v>
      </c>
      <c r="C555" s="405">
        <v>5195959531</v>
      </c>
    </row>
    <row r="556" spans="1:3">
      <c r="A556" s="405" t="s">
        <v>472</v>
      </c>
      <c r="B556" s="405" t="s">
        <v>1107</v>
      </c>
      <c r="C556" s="405">
        <v>5195959530</v>
      </c>
    </row>
    <row r="557" spans="1:3">
      <c r="A557" s="405" t="s">
        <v>472</v>
      </c>
      <c r="B557" s="405" t="s">
        <v>1108</v>
      </c>
      <c r="C557" s="405">
        <v>5195600101</v>
      </c>
    </row>
    <row r="558" spans="1:3">
      <c r="A558" s="405" t="s">
        <v>472</v>
      </c>
      <c r="B558" s="405" t="s">
        <v>1109</v>
      </c>
      <c r="C558" s="405">
        <v>5195350101</v>
      </c>
    </row>
    <row r="559" spans="1:3">
      <c r="A559" s="405" t="s">
        <v>472</v>
      </c>
      <c r="B559" s="405" t="s">
        <v>1110</v>
      </c>
      <c r="C559" s="405">
        <v>5195050101</v>
      </c>
    </row>
    <row r="560" spans="1:3">
      <c r="A560" s="405" t="s">
        <v>472</v>
      </c>
      <c r="B560" s="405" t="s">
        <v>1111</v>
      </c>
      <c r="C560" s="405">
        <v>5195959504</v>
      </c>
    </row>
    <row r="561" spans="1:3">
      <c r="A561" s="405" t="s">
        <v>472</v>
      </c>
      <c r="B561" s="405" t="s">
        <v>1112</v>
      </c>
      <c r="C561" s="405">
        <v>5195959505</v>
      </c>
    </row>
    <row r="562" spans="1:3">
      <c r="A562" s="405" t="s">
        <v>472</v>
      </c>
      <c r="B562" s="405" t="s">
        <v>1113</v>
      </c>
      <c r="C562" s="405">
        <v>5195959506</v>
      </c>
    </row>
    <row r="563" spans="1:3">
      <c r="A563" s="405" t="s">
        <v>472</v>
      </c>
      <c r="B563" s="405" t="s">
        <v>1114</v>
      </c>
      <c r="C563" s="405">
        <v>5195250101</v>
      </c>
    </row>
    <row r="564" spans="1:3">
      <c r="A564" s="405" t="s">
        <v>472</v>
      </c>
      <c r="B564" s="405" t="s">
        <v>1115</v>
      </c>
      <c r="C564" s="405">
        <v>5195959525</v>
      </c>
    </row>
    <row r="565" spans="1:3">
      <c r="A565" s="405" t="s">
        <v>472</v>
      </c>
      <c r="B565" s="405" t="s">
        <v>1116</v>
      </c>
      <c r="C565" s="405">
        <v>5195959507</v>
      </c>
    </row>
    <row r="566" spans="1:3">
      <c r="A566" s="405" t="s">
        <v>472</v>
      </c>
      <c r="B566" s="405" t="s">
        <v>1117</v>
      </c>
      <c r="C566" s="405">
        <v>5195959508</v>
      </c>
    </row>
    <row r="567" spans="1:3">
      <c r="A567" s="405" t="s">
        <v>472</v>
      </c>
      <c r="B567" s="405" t="s">
        <v>1118</v>
      </c>
      <c r="C567" s="405">
        <v>5195959526</v>
      </c>
    </row>
    <row r="568" spans="1:3">
      <c r="A568" s="405" t="s">
        <v>472</v>
      </c>
      <c r="B568" s="405" t="s">
        <v>1119</v>
      </c>
      <c r="C568" s="405">
        <v>5195959509</v>
      </c>
    </row>
    <row r="569" spans="1:3">
      <c r="A569" s="405" t="s">
        <v>472</v>
      </c>
      <c r="B569" s="405" t="s">
        <v>1120</v>
      </c>
      <c r="C569" s="405">
        <v>5195959510</v>
      </c>
    </row>
    <row r="570" spans="1:3">
      <c r="A570" s="405" t="s">
        <v>472</v>
      </c>
      <c r="B570" s="405" t="s">
        <v>1121</v>
      </c>
      <c r="C570" s="405">
        <v>5195400101</v>
      </c>
    </row>
    <row r="571" spans="1:3">
      <c r="A571" s="405" t="s">
        <v>472</v>
      </c>
      <c r="B571" s="405" t="s">
        <v>1122</v>
      </c>
      <c r="C571" s="405">
        <v>5195500101</v>
      </c>
    </row>
    <row r="572" spans="1:3">
      <c r="A572" s="405" t="s">
        <v>472</v>
      </c>
      <c r="B572" s="405" t="s">
        <v>1123</v>
      </c>
      <c r="C572" s="405">
        <v>5195959511</v>
      </c>
    </row>
    <row r="573" spans="1:3">
      <c r="A573" s="405" t="s">
        <v>472</v>
      </c>
      <c r="B573" s="405" t="s">
        <v>1124</v>
      </c>
      <c r="C573" s="405">
        <v>5195959528</v>
      </c>
    </row>
    <row r="574" spans="1:3">
      <c r="A574" s="405" t="s">
        <v>472</v>
      </c>
      <c r="B574" s="405" t="s">
        <v>1125</v>
      </c>
      <c r="C574" s="405">
        <v>5195959512</v>
      </c>
    </row>
    <row r="575" spans="1:3">
      <c r="A575" s="405" t="s">
        <v>472</v>
      </c>
      <c r="B575" s="405" t="s">
        <v>1126</v>
      </c>
      <c r="C575" s="405">
        <v>5195959513</v>
      </c>
    </row>
    <row r="576" spans="1:3">
      <c r="A576" s="405" t="s">
        <v>472</v>
      </c>
      <c r="B576" s="405" t="s">
        <v>1127</v>
      </c>
      <c r="C576" s="405">
        <v>5195200101</v>
      </c>
    </row>
    <row r="577" spans="1:3">
      <c r="A577" s="405" t="s">
        <v>472</v>
      </c>
      <c r="B577" s="405" t="s">
        <v>1128</v>
      </c>
      <c r="C577" s="405">
        <v>5195959515</v>
      </c>
    </row>
    <row r="578" spans="1:3">
      <c r="A578" s="405" t="s">
        <v>472</v>
      </c>
      <c r="B578" s="405" t="s">
        <v>1129</v>
      </c>
      <c r="C578" s="405">
        <v>5195959516</v>
      </c>
    </row>
    <row r="579" spans="1:3">
      <c r="A579" s="405" t="s">
        <v>472</v>
      </c>
      <c r="B579" s="405" t="s">
        <v>1130</v>
      </c>
      <c r="C579" s="405">
        <v>5195959517</v>
      </c>
    </row>
    <row r="580" spans="1:3">
      <c r="A580" s="405" t="s">
        <v>472</v>
      </c>
      <c r="B580" s="405" t="s">
        <v>1131</v>
      </c>
      <c r="C580" s="405">
        <v>5195959518</v>
      </c>
    </row>
    <row r="581" spans="1:3">
      <c r="A581" s="405" t="s">
        <v>472</v>
      </c>
      <c r="B581" s="405" t="s">
        <v>1132</v>
      </c>
      <c r="C581" s="405">
        <v>5195700101</v>
      </c>
    </row>
    <row r="582" spans="1:3">
      <c r="A582" s="405" t="s">
        <v>472</v>
      </c>
      <c r="B582" s="405" t="s">
        <v>1133</v>
      </c>
      <c r="C582" s="405">
        <v>5195959519</v>
      </c>
    </row>
    <row r="583" spans="1:3">
      <c r="A583" s="405" t="s">
        <v>472</v>
      </c>
      <c r="B583" s="405" t="s">
        <v>1134</v>
      </c>
      <c r="C583" s="405">
        <v>5195100102</v>
      </c>
    </row>
    <row r="584" spans="1:3">
      <c r="A584" s="405" t="s">
        <v>472</v>
      </c>
      <c r="B584" s="405" t="s">
        <v>1135</v>
      </c>
      <c r="C584" s="405">
        <v>5195959520</v>
      </c>
    </row>
    <row r="585" spans="1:3">
      <c r="A585" s="405" t="s">
        <v>472</v>
      </c>
      <c r="B585" s="405" t="s">
        <v>1136</v>
      </c>
      <c r="C585" s="405">
        <v>5195550101</v>
      </c>
    </row>
    <row r="586" spans="1:3">
      <c r="A586" s="405" t="s">
        <v>472</v>
      </c>
      <c r="B586" s="405" t="s">
        <v>1137</v>
      </c>
      <c r="C586" s="405">
        <v>5195150101</v>
      </c>
    </row>
    <row r="587" spans="1:3">
      <c r="A587" s="405" t="s">
        <v>472</v>
      </c>
      <c r="B587" s="405" t="s">
        <v>1138</v>
      </c>
      <c r="C587" s="405">
        <v>5195959521</v>
      </c>
    </row>
    <row r="588" spans="1:3">
      <c r="A588" s="405" t="s">
        <v>472</v>
      </c>
      <c r="B588" s="405" t="s">
        <v>1139</v>
      </c>
      <c r="C588" s="405">
        <v>5195959522</v>
      </c>
    </row>
    <row r="589" spans="1:3">
      <c r="A589" s="405" t="s">
        <v>472</v>
      </c>
      <c r="B589" s="405" t="s">
        <v>1140</v>
      </c>
      <c r="C589" s="405">
        <v>5195959595</v>
      </c>
    </row>
    <row r="590" spans="1:3">
      <c r="A590" s="405" t="s">
        <v>472</v>
      </c>
      <c r="B590" s="405" t="s">
        <v>1141</v>
      </c>
      <c r="C590" s="405">
        <v>5195650101</v>
      </c>
    </row>
    <row r="591" spans="1:3">
      <c r="A591" s="405" t="s">
        <v>472</v>
      </c>
      <c r="B591" s="405" t="s">
        <v>1142</v>
      </c>
      <c r="C591" s="405">
        <v>5195750101</v>
      </c>
    </row>
    <row r="592" spans="1:3">
      <c r="A592" s="405" t="s">
        <v>472</v>
      </c>
      <c r="B592" s="405" t="s">
        <v>1143</v>
      </c>
      <c r="C592" s="405">
        <v>5195100103</v>
      </c>
    </row>
    <row r="593" spans="1:3">
      <c r="A593" s="405" t="s">
        <v>472</v>
      </c>
      <c r="B593" s="405" t="s">
        <v>1144</v>
      </c>
      <c r="C593" s="405">
        <v>5195959524</v>
      </c>
    </row>
    <row r="594" spans="1:3">
      <c r="A594" s="405" t="s">
        <v>472</v>
      </c>
      <c r="B594" s="405" t="s">
        <v>1145</v>
      </c>
      <c r="C594" s="405">
        <v>5195600102</v>
      </c>
    </row>
    <row r="595" spans="1:3">
      <c r="A595" s="405" t="s">
        <v>472</v>
      </c>
      <c r="B595" s="405" t="s">
        <v>1146</v>
      </c>
      <c r="C595" s="405">
        <v>5195100101</v>
      </c>
    </row>
    <row r="596" spans="1:3">
      <c r="A596" s="405" t="s">
        <v>472</v>
      </c>
      <c r="B596" s="405" t="s">
        <v>1147</v>
      </c>
      <c r="C596" s="405">
        <v>5195100104</v>
      </c>
    </row>
    <row r="597" spans="1:3">
      <c r="A597" s="405" t="s">
        <v>472</v>
      </c>
      <c r="B597" s="405" t="s">
        <v>1148</v>
      </c>
      <c r="C597" s="405">
        <v>5195450101</v>
      </c>
    </row>
    <row r="598" spans="1:3">
      <c r="A598" s="405" t="s">
        <v>472</v>
      </c>
      <c r="B598" s="405" t="s">
        <v>1149</v>
      </c>
      <c r="C598" s="405">
        <v>5195300101</v>
      </c>
    </row>
    <row r="599" spans="1:3">
      <c r="A599" s="405" t="s">
        <v>472</v>
      </c>
      <c r="B599" s="405" t="s">
        <v>1150</v>
      </c>
      <c r="C599" s="405">
        <v>5155050102</v>
      </c>
    </row>
    <row r="600" spans="1:3">
      <c r="A600" s="405" t="s">
        <v>472</v>
      </c>
      <c r="B600" s="405" t="s">
        <v>1151</v>
      </c>
      <c r="C600" s="405">
        <v>5155050101</v>
      </c>
    </row>
    <row r="601" spans="1:3">
      <c r="A601" s="405" t="s">
        <v>472</v>
      </c>
      <c r="B601" s="405" t="s">
        <v>1152</v>
      </c>
      <c r="C601" s="405">
        <v>5155959595</v>
      </c>
    </row>
    <row r="602" spans="1:3">
      <c r="A602" s="405" t="s">
        <v>472</v>
      </c>
      <c r="B602" s="405" t="s">
        <v>1153</v>
      </c>
      <c r="C602" s="405">
        <v>5155150101</v>
      </c>
    </row>
    <row r="603" spans="1:3">
      <c r="A603" s="405" t="s">
        <v>472</v>
      </c>
      <c r="B603" s="405" t="s">
        <v>1154</v>
      </c>
      <c r="C603" s="405">
        <v>5155150102</v>
      </c>
    </row>
    <row r="604" spans="1:3">
      <c r="A604" s="405" t="s">
        <v>472</v>
      </c>
      <c r="B604" s="405" t="s">
        <v>1155</v>
      </c>
      <c r="C604" s="405">
        <v>5155200101</v>
      </c>
    </row>
    <row r="605" spans="1:3">
      <c r="A605" s="405" t="s">
        <v>472</v>
      </c>
      <c r="B605" s="405" t="s">
        <v>1156</v>
      </c>
      <c r="C605" s="405">
        <v>5105660102</v>
      </c>
    </row>
    <row r="606" spans="1:3">
      <c r="A606" s="405" t="s">
        <v>472</v>
      </c>
      <c r="B606" s="405" t="s">
        <v>1157</v>
      </c>
      <c r="C606" s="405">
        <v>5105660103</v>
      </c>
    </row>
    <row r="607" spans="1:3">
      <c r="A607" s="405" t="s">
        <v>472</v>
      </c>
      <c r="B607" s="405" t="s">
        <v>1158</v>
      </c>
      <c r="C607" s="405">
        <v>5105660101</v>
      </c>
    </row>
    <row r="608" spans="1:3">
      <c r="A608" s="405" t="s">
        <v>472</v>
      </c>
      <c r="B608" s="405" t="s">
        <v>1159</v>
      </c>
      <c r="C608" s="405">
        <v>5140050101</v>
      </c>
    </row>
    <row r="609" spans="1:3">
      <c r="A609" s="405" t="s">
        <v>472</v>
      </c>
      <c r="B609" s="405" t="s">
        <v>1160</v>
      </c>
      <c r="C609" s="405">
        <v>5140959595</v>
      </c>
    </row>
    <row r="610" spans="1:3">
      <c r="A610" s="405" t="s">
        <v>472</v>
      </c>
      <c r="B610" s="405" t="s">
        <v>1161</v>
      </c>
      <c r="C610" s="405">
        <v>5140150101</v>
      </c>
    </row>
    <row r="611" spans="1:3">
      <c r="A611" s="405" t="s">
        <v>472</v>
      </c>
      <c r="B611" s="405" t="s">
        <v>657</v>
      </c>
      <c r="C611" s="405">
        <v>5110300101</v>
      </c>
    </row>
    <row r="612" spans="1:3">
      <c r="A612" s="405" t="s">
        <v>472</v>
      </c>
      <c r="B612" s="405" t="s">
        <v>658</v>
      </c>
      <c r="C612" s="405">
        <v>5110250101</v>
      </c>
    </row>
    <row r="613" spans="1:3">
      <c r="A613" s="405" t="s">
        <v>472</v>
      </c>
      <c r="B613" s="405" t="s">
        <v>1162</v>
      </c>
      <c r="C613" s="405">
        <v>5110350101</v>
      </c>
    </row>
    <row r="614" spans="1:3">
      <c r="A614" s="405" t="s">
        <v>472</v>
      </c>
      <c r="B614" s="405" t="s">
        <v>1163</v>
      </c>
      <c r="C614" s="405">
        <v>5110150101</v>
      </c>
    </row>
    <row r="615" spans="1:3">
      <c r="A615" s="405" t="s">
        <v>472</v>
      </c>
      <c r="B615" s="405" t="s">
        <v>1164</v>
      </c>
      <c r="C615" s="405">
        <v>5110200101</v>
      </c>
    </row>
    <row r="616" spans="1:3">
      <c r="A616" s="405" t="s">
        <v>472</v>
      </c>
      <c r="B616" s="405" t="s">
        <v>1165</v>
      </c>
      <c r="C616" s="405">
        <v>5110050101</v>
      </c>
    </row>
    <row r="617" spans="1:3">
      <c r="A617" s="405" t="s">
        <v>472</v>
      </c>
      <c r="B617" s="405" t="s">
        <v>1166</v>
      </c>
      <c r="C617" s="405">
        <v>5110959595</v>
      </c>
    </row>
    <row r="618" spans="1:3">
      <c r="A618" s="405" t="s">
        <v>472</v>
      </c>
      <c r="B618" s="405" t="s">
        <v>1167</v>
      </c>
      <c r="C618" s="405">
        <v>5110959502</v>
      </c>
    </row>
    <row r="619" spans="1:3">
      <c r="A619" s="405" t="s">
        <v>472</v>
      </c>
      <c r="B619" s="405" t="s">
        <v>1168</v>
      </c>
      <c r="C619" s="405">
        <v>5110100101</v>
      </c>
    </row>
    <row r="620" spans="1:3">
      <c r="A620" s="405" t="s">
        <v>472</v>
      </c>
      <c r="B620" s="405" t="s">
        <v>1169</v>
      </c>
      <c r="C620" s="405">
        <v>5110959501</v>
      </c>
    </row>
    <row r="621" spans="1:3">
      <c r="A621" s="405" t="s">
        <v>472</v>
      </c>
      <c r="B621" s="405" t="s">
        <v>1170</v>
      </c>
      <c r="C621" s="405">
        <v>5115150101</v>
      </c>
    </row>
    <row r="622" spans="1:3">
      <c r="A622" s="405" t="s">
        <v>472</v>
      </c>
      <c r="B622" s="405" t="s">
        <v>1171</v>
      </c>
      <c r="C622" s="405">
        <v>5115100101</v>
      </c>
    </row>
    <row r="623" spans="1:3">
      <c r="A623" s="405" t="s">
        <v>472</v>
      </c>
      <c r="B623" s="405" t="s">
        <v>1172</v>
      </c>
      <c r="C623" s="405">
        <v>5115250101</v>
      </c>
    </row>
    <row r="624" spans="1:3">
      <c r="A624" s="405" t="s">
        <v>472</v>
      </c>
      <c r="B624" s="405" t="s">
        <v>1173</v>
      </c>
      <c r="C624" s="405">
        <v>5115400101</v>
      </c>
    </row>
    <row r="625" spans="1:3">
      <c r="A625" s="405" t="s">
        <v>472</v>
      </c>
      <c r="B625" s="405" t="s">
        <v>1174</v>
      </c>
      <c r="C625" s="405">
        <v>5115959501</v>
      </c>
    </row>
    <row r="626" spans="1:3">
      <c r="A626" s="405" t="s">
        <v>472</v>
      </c>
      <c r="B626" s="405" t="s">
        <v>1175</v>
      </c>
      <c r="C626" s="405">
        <v>5115959503</v>
      </c>
    </row>
    <row r="627" spans="1:3">
      <c r="A627" s="405" t="s">
        <v>472</v>
      </c>
      <c r="B627" s="405" t="s">
        <v>1176</v>
      </c>
      <c r="C627" s="405">
        <v>5115959502</v>
      </c>
    </row>
    <row r="628" spans="1:3">
      <c r="A628" s="405" t="s">
        <v>472</v>
      </c>
      <c r="B628" s="405" t="s">
        <v>1177</v>
      </c>
      <c r="C628" s="405">
        <v>5115450101</v>
      </c>
    </row>
    <row r="629" spans="1:3">
      <c r="A629" s="405" t="s">
        <v>472</v>
      </c>
      <c r="B629" s="405" t="s">
        <v>1178</v>
      </c>
      <c r="C629" s="405">
        <v>5115050101</v>
      </c>
    </row>
    <row r="630" spans="1:3">
      <c r="A630" s="405" t="s">
        <v>472</v>
      </c>
      <c r="B630" s="405" t="s">
        <v>1179</v>
      </c>
      <c r="C630" s="405">
        <v>5115959595</v>
      </c>
    </row>
    <row r="631" spans="1:3">
      <c r="A631" s="405" t="s">
        <v>472</v>
      </c>
      <c r="B631" s="405" t="s">
        <v>1180</v>
      </c>
      <c r="C631" s="405">
        <v>5195959529</v>
      </c>
    </row>
    <row r="632" spans="1:3">
      <c r="A632" s="405" t="s">
        <v>472</v>
      </c>
      <c r="B632" s="405" t="s">
        <v>1181</v>
      </c>
      <c r="C632" s="405">
        <v>5195959523</v>
      </c>
    </row>
    <row r="633" spans="1:3">
      <c r="A633" s="405" t="s">
        <v>472</v>
      </c>
      <c r="B633" s="405" t="s">
        <v>1182</v>
      </c>
      <c r="C633" s="405">
        <v>5195959514</v>
      </c>
    </row>
    <row r="634" spans="1:3">
      <c r="A634" s="405" t="s">
        <v>472</v>
      </c>
      <c r="B634" s="405" t="s">
        <v>1183</v>
      </c>
      <c r="C634" s="405">
        <v>5145600102</v>
      </c>
    </row>
    <row r="635" spans="1:3">
      <c r="A635" s="405" t="s">
        <v>472</v>
      </c>
      <c r="B635" s="405" t="s">
        <v>1184</v>
      </c>
      <c r="C635" s="405">
        <v>5145650101</v>
      </c>
    </row>
    <row r="636" spans="1:3">
      <c r="A636" s="405" t="s">
        <v>472</v>
      </c>
      <c r="B636" s="405" t="s">
        <v>1185</v>
      </c>
      <c r="C636" s="405">
        <v>5145400101</v>
      </c>
    </row>
    <row r="637" spans="1:3">
      <c r="A637" s="405" t="s">
        <v>472</v>
      </c>
      <c r="B637" s="405" t="s">
        <v>1186</v>
      </c>
      <c r="C637" s="405">
        <v>5145100101</v>
      </c>
    </row>
    <row r="638" spans="1:3">
      <c r="A638" s="405" t="s">
        <v>472</v>
      </c>
      <c r="B638" s="405" t="s">
        <v>1187</v>
      </c>
      <c r="C638" s="405">
        <v>5145200102</v>
      </c>
    </row>
    <row r="639" spans="1:3">
      <c r="A639" s="405" t="s">
        <v>472</v>
      </c>
      <c r="B639" s="405" t="s">
        <v>1188</v>
      </c>
      <c r="C639" s="405">
        <v>5145250101</v>
      </c>
    </row>
    <row r="640" spans="1:3">
      <c r="A640" s="405" t="s">
        <v>472</v>
      </c>
      <c r="B640" s="405" t="s">
        <v>1189</v>
      </c>
      <c r="C640" s="405">
        <v>5145250103</v>
      </c>
    </row>
    <row r="641" spans="1:3">
      <c r="A641" s="405" t="s">
        <v>472</v>
      </c>
      <c r="B641" s="405" t="s">
        <v>1190</v>
      </c>
      <c r="C641" s="405">
        <v>5145250102</v>
      </c>
    </row>
    <row r="642" spans="1:3">
      <c r="A642" s="405" t="s">
        <v>472</v>
      </c>
      <c r="B642" s="405" t="s">
        <v>1191</v>
      </c>
      <c r="C642" s="405">
        <v>5145600101</v>
      </c>
    </row>
    <row r="643" spans="1:3">
      <c r="A643" s="405" t="s">
        <v>472</v>
      </c>
      <c r="B643" s="405" t="s">
        <v>1192</v>
      </c>
      <c r="C643" s="405">
        <v>5145300104</v>
      </c>
    </row>
    <row r="644" spans="1:3">
      <c r="A644" s="405" t="s">
        <v>472</v>
      </c>
      <c r="B644" s="405" t="s">
        <v>1193</v>
      </c>
      <c r="C644" s="405">
        <v>5145300103</v>
      </c>
    </row>
    <row r="645" spans="1:3">
      <c r="A645" s="405" t="s">
        <v>472</v>
      </c>
      <c r="B645" s="405" t="s">
        <v>1194</v>
      </c>
      <c r="C645" s="405">
        <v>5145250104</v>
      </c>
    </row>
    <row r="646" spans="1:3">
      <c r="A646" s="405" t="s">
        <v>472</v>
      </c>
      <c r="B646" s="405" t="s">
        <v>1195</v>
      </c>
      <c r="C646" s="405">
        <v>5145150101</v>
      </c>
    </row>
    <row r="647" spans="1:3">
      <c r="A647" s="405" t="s">
        <v>472</v>
      </c>
      <c r="B647" s="405" t="s">
        <v>1196</v>
      </c>
      <c r="C647" s="405">
        <v>5145300101</v>
      </c>
    </row>
    <row r="648" spans="1:3">
      <c r="A648" s="405" t="s">
        <v>472</v>
      </c>
      <c r="B648" s="405" t="s">
        <v>1197</v>
      </c>
      <c r="C648" s="405">
        <v>5145200101</v>
      </c>
    </row>
    <row r="649" spans="1:3">
      <c r="A649" s="405" t="s">
        <v>472</v>
      </c>
      <c r="B649" s="405" t="s">
        <v>1198</v>
      </c>
      <c r="C649" s="405">
        <v>5145300102</v>
      </c>
    </row>
    <row r="650" spans="1:3">
      <c r="A650" s="405" t="s">
        <v>472</v>
      </c>
      <c r="B650" s="405" t="s">
        <v>1199</v>
      </c>
      <c r="C650" s="405">
        <v>5145200195</v>
      </c>
    </row>
    <row r="651" spans="1:3">
      <c r="A651" s="405" t="s">
        <v>472</v>
      </c>
      <c r="B651" s="405" t="s">
        <v>1199</v>
      </c>
      <c r="C651" s="405">
        <v>5145250195</v>
      </c>
    </row>
    <row r="652" spans="1:3">
      <c r="A652" s="405" t="s">
        <v>472</v>
      </c>
      <c r="B652" s="405" t="s">
        <v>1199</v>
      </c>
      <c r="C652" s="405">
        <v>5145300195</v>
      </c>
    </row>
    <row r="653" spans="1:3">
      <c r="A653" s="405" t="s">
        <v>472</v>
      </c>
      <c r="B653" s="405" t="s">
        <v>1199</v>
      </c>
      <c r="C653" s="405">
        <v>5145600195</v>
      </c>
    </row>
    <row r="654" spans="1:3">
      <c r="A654" s="405" t="s">
        <v>472</v>
      </c>
      <c r="B654" s="405" t="s">
        <v>1200</v>
      </c>
      <c r="C654" s="405">
        <v>5145600104</v>
      </c>
    </row>
    <row r="655" spans="1:3">
      <c r="A655" s="405" t="s">
        <v>472</v>
      </c>
      <c r="B655" s="405" t="s">
        <v>1201</v>
      </c>
      <c r="C655" s="405">
        <v>5145600103</v>
      </c>
    </row>
    <row r="656" spans="1:3">
      <c r="A656" s="405" t="s">
        <v>472</v>
      </c>
      <c r="B656" s="405" t="s">
        <v>1202</v>
      </c>
      <c r="C656" s="405">
        <v>5145600105</v>
      </c>
    </row>
    <row r="657" spans="1:3">
      <c r="A657" s="405" t="s">
        <v>472</v>
      </c>
      <c r="B657" s="405" t="s">
        <v>1203</v>
      </c>
      <c r="C657" s="405">
        <v>5145050101</v>
      </c>
    </row>
    <row r="658" spans="1:3">
      <c r="A658" s="405" t="s">
        <v>472</v>
      </c>
      <c r="B658" s="405" t="s">
        <v>1204</v>
      </c>
      <c r="C658" s="405">
        <v>5105060104</v>
      </c>
    </row>
    <row r="659" spans="1:3">
      <c r="A659" s="405" t="s">
        <v>472</v>
      </c>
      <c r="B659" s="405" t="s">
        <v>1205</v>
      </c>
      <c r="C659" s="405">
        <v>5105060102</v>
      </c>
    </row>
    <row r="660" spans="1:3">
      <c r="A660" s="405" t="s">
        <v>472</v>
      </c>
      <c r="B660" s="405" t="s">
        <v>1206</v>
      </c>
      <c r="C660" s="405">
        <v>5105060103</v>
      </c>
    </row>
    <row r="661" spans="1:3">
      <c r="A661" s="405" t="s">
        <v>472</v>
      </c>
      <c r="B661" s="405" t="s">
        <v>1207</v>
      </c>
      <c r="C661" s="405">
        <v>5130150101</v>
      </c>
    </row>
    <row r="662" spans="1:3">
      <c r="A662" s="405" t="s">
        <v>472</v>
      </c>
      <c r="B662" s="405" t="s">
        <v>1208</v>
      </c>
      <c r="C662" s="405">
        <v>5130100101</v>
      </c>
    </row>
    <row r="663" spans="1:3">
      <c r="A663" s="405" t="s">
        <v>472</v>
      </c>
      <c r="B663" s="405" t="s">
        <v>1209</v>
      </c>
      <c r="C663" s="405">
        <v>5130400101</v>
      </c>
    </row>
    <row r="664" spans="1:3">
      <c r="A664" s="405" t="s">
        <v>472</v>
      </c>
      <c r="B664" s="405" t="s">
        <v>1210</v>
      </c>
      <c r="C664" s="405">
        <v>5130250101</v>
      </c>
    </row>
    <row r="665" spans="1:3">
      <c r="A665" s="405" t="s">
        <v>472</v>
      </c>
      <c r="B665" s="405" t="s">
        <v>1211</v>
      </c>
      <c r="C665" s="405">
        <v>5130800101</v>
      </c>
    </row>
    <row r="666" spans="1:3">
      <c r="A666" s="405" t="s">
        <v>472</v>
      </c>
      <c r="B666" s="405" t="s">
        <v>1212</v>
      </c>
      <c r="C666" s="405">
        <v>5130050101</v>
      </c>
    </row>
    <row r="667" spans="1:3">
      <c r="A667" s="405" t="s">
        <v>472</v>
      </c>
      <c r="B667" s="405" t="s">
        <v>1213</v>
      </c>
      <c r="C667" s="405">
        <v>5130750101</v>
      </c>
    </row>
    <row r="668" spans="1:3">
      <c r="A668" s="405" t="s">
        <v>472</v>
      </c>
      <c r="B668" s="405" t="s">
        <v>1214</v>
      </c>
      <c r="C668" s="405">
        <v>5130950101</v>
      </c>
    </row>
    <row r="669" spans="1:3">
      <c r="A669" s="405" t="s">
        <v>472</v>
      </c>
      <c r="B669" s="405" t="s">
        <v>1214</v>
      </c>
      <c r="C669" s="405">
        <v>5130959501</v>
      </c>
    </row>
    <row r="670" spans="1:3">
      <c r="A670" s="405" t="s">
        <v>472</v>
      </c>
      <c r="B670" s="405" t="s">
        <v>1214</v>
      </c>
      <c r="C670" s="405">
        <v>5130959595</v>
      </c>
    </row>
    <row r="671" spans="1:3">
      <c r="A671" s="405" t="s">
        <v>472</v>
      </c>
      <c r="B671" s="405" t="s">
        <v>1314</v>
      </c>
      <c r="C671" s="405">
        <v>5105540195</v>
      </c>
    </row>
    <row r="672" spans="1:3">
      <c r="A672" s="405" t="s">
        <v>472</v>
      </c>
      <c r="B672" s="405" t="s">
        <v>1215</v>
      </c>
      <c r="C672" s="405">
        <v>5130450101</v>
      </c>
    </row>
    <row r="673" spans="1:3">
      <c r="A673" s="405" t="s">
        <v>472</v>
      </c>
      <c r="B673" s="405" t="s">
        <v>1215</v>
      </c>
      <c r="C673" s="405">
        <v>5130950102</v>
      </c>
    </row>
    <row r="674" spans="1:3">
      <c r="A674" s="405" t="s">
        <v>472</v>
      </c>
      <c r="B674" s="405" t="s">
        <v>1216</v>
      </c>
      <c r="C674" s="405">
        <v>5130950103</v>
      </c>
    </row>
    <row r="675" spans="1:3">
      <c r="A675" s="405" t="s">
        <v>472</v>
      </c>
      <c r="B675" s="405" t="s">
        <v>1217</v>
      </c>
      <c r="C675" s="405">
        <v>5130600101</v>
      </c>
    </row>
    <row r="676" spans="1:3">
      <c r="A676" s="405" t="s">
        <v>472</v>
      </c>
      <c r="B676" s="405" t="s">
        <v>1218</v>
      </c>
      <c r="C676" s="405">
        <v>5130700101</v>
      </c>
    </row>
    <row r="677" spans="1:3">
      <c r="A677" s="405" t="s">
        <v>472</v>
      </c>
      <c r="B677" s="405" t="s">
        <v>1219</v>
      </c>
      <c r="C677" s="405">
        <v>5105540101</v>
      </c>
    </row>
    <row r="678" spans="1:3">
      <c r="A678" s="405" t="s">
        <v>472</v>
      </c>
      <c r="B678" s="405" t="s">
        <v>1220</v>
      </c>
      <c r="C678" s="405">
        <v>5130350101</v>
      </c>
    </row>
    <row r="679" spans="1:3">
      <c r="A679" s="405" t="s">
        <v>472</v>
      </c>
      <c r="B679" s="405" t="s">
        <v>1221</v>
      </c>
      <c r="C679" s="405">
        <v>5130300101</v>
      </c>
    </row>
    <row r="680" spans="1:3">
      <c r="A680" s="405" t="s">
        <v>472</v>
      </c>
      <c r="B680" s="405" t="s">
        <v>1222</v>
      </c>
      <c r="C680" s="405">
        <v>5130850101</v>
      </c>
    </row>
    <row r="681" spans="1:3">
      <c r="A681" s="405" t="s">
        <v>472</v>
      </c>
      <c r="B681" s="405" t="s">
        <v>1223</v>
      </c>
      <c r="C681" s="405">
        <v>5130200101</v>
      </c>
    </row>
    <row r="682" spans="1:3">
      <c r="A682" s="405" t="s">
        <v>472</v>
      </c>
      <c r="B682" s="405" t="s">
        <v>1224</v>
      </c>
      <c r="C682" s="405">
        <v>5135250101</v>
      </c>
    </row>
    <row r="683" spans="1:3">
      <c r="A683" s="405" t="s">
        <v>472</v>
      </c>
      <c r="B683" s="405" t="s">
        <v>1225</v>
      </c>
      <c r="C683" s="405">
        <v>5135050101</v>
      </c>
    </row>
    <row r="684" spans="1:3">
      <c r="A684" s="405" t="s">
        <v>472</v>
      </c>
      <c r="B684" s="405" t="s">
        <v>1226</v>
      </c>
      <c r="C684" s="405">
        <v>5135150101</v>
      </c>
    </row>
    <row r="685" spans="1:3">
      <c r="A685" s="405" t="s">
        <v>472</v>
      </c>
      <c r="B685" s="405" t="s">
        <v>1227</v>
      </c>
      <c r="C685" s="405">
        <v>5135400101</v>
      </c>
    </row>
    <row r="686" spans="1:3">
      <c r="A686" s="405" t="s">
        <v>472</v>
      </c>
      <c r="B686" s="405" t="s">
        <v>1228</v>
      </c>
      <c r="C686" s="405">
        <v>5135959501</v>
      </c>
    </row>
    <row r="687" spans="1:3">
      <c r="A687" s="405" t="s">
        <v>472</v>
      </c>
      <c r="B687" s="405" t="s">
        <v>1229</v>
      </c>
      <c r="C687" s="405">
        <v>5135300101</v>
      </c>
    </row>
    <row r="688" spans="1:3">
      <c r="A688" s="405" t="s">
        <v>472</v>
      </c>
      <c r="B688" s="405" t="s">
        <v>1230</v>
      </c>
      <c r="C688" s="405">
        <v>5135550101</v>
      </c>
    </row>
    <row r="689" spans="1:3">
      <c r="A689" s="405" t="s">
        <v>472</v>
      </c>
      <c r="B689" s="405" t="s">
        <v>1231</v>
      </c>
      <c r="C689" s="405">
        <v>5135959503</v>
      </c>
    </row>
    <row r="690" spans="1:3">
      <c r="A690" s="405" t="s">
        <v>472</v>
      </c>
      <c r="B690" s="405" t="s">
        <v>1232</v>
      </c>
      <c r="C690" s="405">
        <v>5135959502</v>
      </c>
    </row>
    <row r="691" spans="1:3">
      <c r="A691" s="405" t="s">
        <v>472</v>
      </c>
      <c r="B691" s="405" t="s">
        <v>1233</v>
      </c>
      <c r="C691" s="405">
        <v>5135959504</v>
      </c>
    </row>
    <row r="692" spans="1:3">
      <c r="A692" s="405" t="s">
        <v>472</v>
      </c>
      <c r="B692" s="405" t="s">
        <v>1234</v>
      </c>
      <c r="C692" s="405">
        <v>5135450101</v>
      </c>
    </row>
    <row r="693" spans="1:3">
      <c r="A693" s="405" t="s">
        <v>472</v>
      </c>
      <c r="B693" s="405" t="s">
        <v>1235</v>
      </c>
      <c r="C693" s="405">
        <v>5135959595</v>
      </c>
    </row>
    <row r="694" spans="1:3">
      <c r="A694" s="405" t="s">
        <v>472</v>
      </c>
      <c r="B694" s="405" t="s">
        <v>1236</v>
      </c>
      <c r="C694" s="405">
        <v>5135200101</v>
      </c>
    </row>
    <row r="695" spans="1:3">
      <c r="A695" s="405" t="s">
        <v>472</v>
      </c>
      <c r="B695" s="405" t="s">
        <v>1237</v>
      </c>
      <c r="C695" s="405">
        <v>5135600101</v>
      </c>
    </row>
    <row r="696" spans="1:3">
      <c r="A696" s="405" t="s">
        <v>472</v>
      </c>
      <c r="B696" s="405" t="s">
        <v>1238</v>
      </c>
      <c r="C696" s="405">
        <v>5135350101</v>
      </c>
    </row>
    <row r="697" spans="1:3">
      <c r="A697" s="405" t="s">
        <v>472</v>
      </c>
      <c r="B697" s="405" t="s">
        <v>1239</v>
      </c>
      <c r="C697" s="405">
        <v>5135350102</v>
      </c>
    </row>
    <row r="698" spans="1:3">
      <c r="A698" s="405" t="s">
        <v>472</v>
      </c>
      <c r="B698" s="405" t="s">
        <v>1240</v>
      </c>
      <c r="C698" s="405">
        <v>5135100101</v>
      </c>
    </row>
    <row r="699" spans="1:3">
      <c r="A699" s="405" t="s">
        <v>472</v>
      </c>
      <c r="B699" s="405" t="s">
        <v>1241</v>
      </c>
      <c r="C699" s="405">
        <v>5135500101</v>
      </c>
    </row>
    <row r="700" spans="1:3">
      <c r="A700" s="405" t="s">
        <v>472</v>
      </c>
      <c r="B700" s="405" t="s">
        <v>1242</v>
      </c>
      <c r="C700" s="405">
        <v>5135959505</v>
      </c>
    </row>
    <row r="701" spans="1:3">
      <c r="A701" s="405" t="s">
        <v>472</v>
      </c>
      <c r="B701" s="405" t="s">
        <v>1243</v>
      </c>
      <c r="C701" s="405">
        <v>5135050102</v>
      </c>
    </row>
    <row r="702" spans="1:3">
      <c r="A702" s="405" t="s">
        <v>472</v>
      </c>
      <c r="B702" s="405" t="s">
        <v>1244</v>
      </c>
      <c r="C702" s="405">
        <v>5105210101</v>
      </c>
    </row>
    <row r="703" spans="1:3">
      <c r="A703" s="405" t="s">
        <v>472</v>
      </c>
      <c r="B703" s="405" t="s">
        <v>1245</v>
      </c>
      <c r="C703" s="405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2"/>
  <sheetViews>
    <sheetView showGridLines="0" topLeftCell="A37" workbookViewId="0">
      <selection activeCell="H50" sqref="H50"/>
    </sheetView>
  </sheetViews>
  <sheetFormatPr baseColWidth="10" defaultRowHeight="15"/>
  <cols>
    <col min="8" max="8" width="11.42578125" style="394"/>
    <col min="9" max="9" width="12.570312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1010</v>
      </c>
      <c r="B2" s="600" t="s">
        <v>627</v>
      </c>
      <c r="C2" s="601"/>
      <c r="D2" s="601"/>
      <c r="E2" s="601"/>
      <c r="F2" s="602"/>
      <c r="G2" s="389" t="s">
        <v>1011</v>
      </c>
      <c r="H2" s="395" t="s">
        <v>1012</v>
      </c>
      <c r="I2" s="390" t="s">
        <v>472</v>
      </c>
      <c r="J2" s="390" t="s">
        <v>1013</v>
      </c>
      <c r="K2" s="389" t="s">
        <v>1014</v>
      </c>
      <c r="L2" s="389" t="s">
        <v>896</v>
      </c>
      <c r="M2" s="390" t="s">
        <v>1015</v>
      </c>
      <c r="N2" s="389" t="s">
        <v>1016</v>
      </c>
    </row>
    <row r="4" spans="1:14">
      <c r="A4" s="391">
        <v>10010101</v>
      </c>
      <c r="B4" s="599" t="s">
        <v>1017</v>
      </c>
      <c r="C4" s="599"/>
      <c r="D4" s="599"/>
      <c r="E4" s="599"/>
      <c r="F4" s="599"/>
      <c r="G4" s="396"/>
      <c r="H4" s="397">
        <f>+SUMIFS('GASTOS MAS INVERSIONES'!$N$14:$N$200,'GASTOS MAS INVERSIONES'!$B$14:$B$200,'Total Presupuesto'!A4,'GASTOS MAS INVERSIONES'!$H$14:$H$200,2)</f>
        <v>0</v>
      </c>
      <c r="I4" s="397">
        <f>+SUMIFS('GASTOS MAS INVERSIONES'!$N$14:$N$200,'GASTOS MAS INVERSIONES'!$B$14:$B$200,'Total Presupuesto'!A4,'GASTOS MAS INVERSIONES'!$H$14:$H$200,7)</f>
        <v>0</v>
      </c>
      <c r="J4" s="396"/>
      <c r="K4" s="398">
        <f>+SUM(H4:J4)</f>
        <v>0</v>
      </c>
      <c r="L4" s="397">
        <f>+SUMIFS('GASTOS MAS INVERSIONES'!$N$14:$N$200,'GASTOS MAS INVERSIONES'!$B$14:$B$200,'Total Presupuesto'!A4,'GASTOS MAS INVERSIONES'!$H$14:$H$200,3)+SUMIFS('GASTOS MAS INVERSIONES'!$N$14:$N$200,'GASTOS MAS INVERSIONES'!$B$14:$B$200,'Total Presupuesto'!A4,'GASTOS MAS INVERSIONES'!$H$14:$H$200,4)+SUMIFS('GASTOS MAS INVERSIONES'!$N$14:$N$200,'GASTOS MAS INVERSIONES'!$B$14:$B$200,'Total Presupuesto'!A4,'GASTOS MAS INVERSIONES'!$H$14:$H$200,6)</f>
        <v>0</v>
      </c>
      <c r="M4" s="398">
        <f>+K4+L4</f>
        <v>0</v>
      </c>
      <c r="N4" s="396"/>
    </row>
    <row r="5" spans="1:14">
      <c r="A5" s="391">
        <v>10010102</v>
      </c>
      <c r="B5" s="599" t="s">
        <v>1018</v>
      </c>
      <c r="C5" s="599"/>
      <c r="D5" s="599"/>
      <c r="E5" s="599"/>
      <c r="F5" s="599"/>
      <c r="G5" s="396"/>
      <c r="H5" s="397">
        <f>+SUMIFS('GASTOS MAS INVERSIONES'!$N$14:$N$200,'GASTOS MAS INVERSIONES'!$B$14:$B$200,'Total Presupuesto'!A5,'GASTOS MAS INVERSIONES'!$H$14:$H$200,2)</f>
        <v>0</v>
      </c>
      <c r="I5" s="397">
        <f>+SUMIFS('GASTOS MAS INVERSIONES'!$N$14:$N$200,'GASTOS MAS INVERSIONES'!$B$14:$B$200,'Total Presupuesto'!A5,'GASTOS MAS INVERSIONES'!$H$14:$H$200,7)</f>
        <v>0</v>
      </c>
      <c r="J5" s="396"/>
      <c r="K5" s="398">
        <f t="shared" ref="K5:K35" si="0">+SUM(H5:J5)</f>
        <v>0</v>
      </c>
      <c r="L5" s="397">
        <f>+SUMIFS('GASTOS MAS INVERSIONES'!$N$14:$N$200,'GASTOS MAS INVERSIONES'!$B$14:$B$200,'Total Presupuesto'!A5,'GASTOS MAS INVERSIONES'!$H$14:$H$200,3)+SUMIFS('GASTOS MAS INVERSIONES'!$N$14:$N$200,'GASTOS MAS INVERSIONES'!$B$14:$B$200,'Total Presupuesto'!A5,'GASTOS MAS INVERSIONES'!$H$14:$H$200,4)+SUMIFS('GASTOS MAS INVERSIONES'!$N$14:$N$200,'GASTOS MAS INVERSIONES'!$B$14:$B$200,'Total Presupuesto'!A5,'GASTOS MAS INVERSIONES'!$H$14:$H$200,6)</f>
        <v>0</v>
      </c>
      <c r="M5" s="398">
        <f t="shared" ref="M5:M35" si="1">+K5+L5</f>
        <v>0</v>
      </c>
      <c r="N5" s="396"/>
    </row>
    <row r="6" spans="1:14">
      <c r="A6" s="391">
        <v>10020101</v>
      </c>
      <c r="B6" s="599" t="s">
        <v>1019</v>
      </c>
      <c r="C6" s="599"/>
      <c r="D6" s="599"/>
      <c r="E6" s="599"/>
      <c r="F6" s="599"/>
      <c r="G6" s="396"/>
      <c r="H6" s="397">
        <f>+SUMIFS('GASTOS MAS INVERSIONES'!$N$14:$N$200,'GASTOS MAS INVERSIONES'!$B$14:$B$200,'Total Presupuesto'!A6,'GASTOS MAS INVERSIONES'!$H$14:$H$200,2)</f>
        <v>0</v>
      </c>
      <c r="I6" s="397">
        <f>+SUMIFS('GASTOS MAS INVERSIONES'!$N$14:$N$200,'GASTOS MAS INVERSIONES'!$B$14:$B$200,'Total Presupuesto'!A6,'GASTOS MAS INVERSIONES'!$H$14:$H$200,7)</f>
        <v>0</v>
      </c>
      <c r="J6" s="396"/>
      <c r="K6" s="398">
        <f t="shared" si="0"/>
        <v>0</v>
      </c>
      <c r="L6" s="397">
        <f>+SUMIFS('GASTOS MAS INVERSIONES'!$N$14:$N$200,'GASTOS MAS INVERSIONES'!$B$14:$B$200,'Total Presupuesto'!A6,'GASTOS MAS INVERSIONES'!$H$14:$H$200,3)+SUMIFS('GASTOS MAS INVERSIONES'!$N$14:$N$200,'GASTOS MAS INVERSIONES'!$B$14:$B$200,'Total Presupuesto'!A6,'GASTOS MAS INVERSIONES'!$H$14:$H$200,4)+SUMIFS('GASTOS MAS INVERSIONES'!$N$14:$N$200,'GASTOS MAS INVERSIONES'!$B$14:$B$200,'Total Presupuesto'!A6,'GASTOS MAS INVERSIONES'!$H$14:$H$200,6)</f>
        <v>0</v>
      </c>
      <c r="M6" s="398">
        <f t="shared" si="1"/>
        <v>0</v>
      </c>
      <c r="N6" s="396"/>
    </row>
    <row r="7" spans="1:14">
      <c r="A7" s="391">
        <v>10020102</v>
      </c>
      <c r="B7" s="599" t="s">
        <v>1020</v>
      </c>
      <c r="C7" s="599"/>
      <c r="D7" s="599"/>
      <c r="E7" s="599"/>
      <c r="F7" s="599"/>
      <c r="G7" s="396"/>
      <c r="H7" s="397">
        <f>+SUMIFS('GASTOS MAS INVERSIONES'!$N$14:$N$200,'GASTOS MAS INVERSIONES'!$B$14:$B$200,'Total Presupuesto'!A7,'GASTOS MAS INVERSIONES'!$H$14:$H$200,2)</f>
        <v>0</v>
      </c>
      <c r="I7" s="397">
        <f>+SUMIFS('GASTOS MAS INVERSIONES'!$N$14:$N$200,'GASTOS MAS INVERSIONES'!$B$14:$B$200,'Total Presupuesto'!A7,'GASTOS MAS INVERSIONES'!$H$14:$H$200,7)</f>
        <v>0</v>
      </c>
      <c r="J7" s="396"/>
      <c r="K7" s="398">
        <f t="shared" si="0"/>
        <v>0</v>
      </c>
      <c r="L7" s="397">
        <f>+SUMIFS('GASTOS MAS INVERSIONES'!$N$14:$N$200,'GASTOS MAS INVERSIONES'!$B$14:$B$200,'Total Presupuesto'!A7,'GASTOS MAS INVERSIONES'!$H$14:$H$200,3)+SUMIFS('GASTOS MAS INVERSIONES'!$N$14:$N$200,'GASTOS MAS INVERSIONES'!$B$14:$B$200,'Total Presupuesto'!A7,'GASTOS MAS INVERSIONES'!$H$14:$H$200,4)+SUMIFS('GASTOS MAS INVERSIONES'!$N$14:$N$200,'GASTOS MAS INVERSIONES'!$B$14:$B$200,'Total Presupuesto'!A7,'GASTOS MAS INVERSIONES'!$H$14:$H$200,6)</f>
        <v>0</v>
      </c>
      <c r="M7" s="398">
        <f t="shared" si="1"/>
        <v>0</v>
      </c>
      <c r="N7" s="396"/>
    </row>
    <row r="8" spans="1:14">
      <c r="A8" s="391">
        <v>10030101</v>
      </c>
      <c r="B8" s="599" t="s">
        <v>1021</v>
      </c>
      <c r="C8" s="599"/>
      <c r="D8" s="599"/>
      <c r="E8" s="599"/>
      <c r="F8" s="599"/>
      <c r="G8" s="396"/>
      <c r="H8" s="397">
        <f>+SUMIFS('GASTOS MAS INVERSIONES'!$N$14:$N$200,'GASTOS MAS INVERSIONES'!$B$14:$B$200,'Total Presupuesto'!A8,'GASTOS MAS INVERSIONES'!$H$14:$H$200,2)</f>
        <v>0</v>
      </c>
      <c r="I8" s="397">
        <f>+SUMIFS('GASTOS MAS INVERSIONES'!$N$14:$N$200,'GASTOS MAS INVERSIONES'!$B$14:$B$200,'Total Presupuesto'!A8,'GASTOS MAS INVERSIONES'!$H$14:$H$200,7)</f>
        <v>0</v>
      </c>
      <c r="J8" s="396"/>
      <c r="K8" s="398">
        <f t="shared" si="0"/>
        <v>0</v>
      </c>
      <c r="L8" s="397">
        <f>+SUMIFS('GASTOS MAS INVERSIONES'!$N$14:$N$200,'GASTOS MAS INVERSIONES'!$B$14:$B$200,'Total Presupuesto'!A8,'GASTOS MAS INVERSIONES'!$H$14:$H$200,3)+SUMIFS('GASTOS MAS INVERSIONES'!$N$14:$N$200,'GASTOS MAS INVERSIONES'!$B$14:$B$200,'Total Presupuesto'!A8,'GASTOS MAS INVERSIONES'!$H$14:$H$200,4)+SUMIFS('GASTOS MAS INVERSIONES'!$N$14:$N$200,'GASTOS MAS INVERSIONES'!$B$14:$B$200,'Total Presupuesto'!A8,'GASTOS MAS INVERSIONES'!$H$14:$H$200,6)</f>
        <v>0</v>
      </c>
      <c r="M8" s="398">
        <f t="shared" si="1"/>
        <v>0</v>
      </c>
      <c r="N8" s="396"/>
    </row>
    <row r="9" spans="1:14">
      <c r="A9" s="391">
        <v>10030102</v>
      </c>
      <c r="B9" s="599" t="s">
        <v>1022</v>
      </c>
      <c r="C9" s="599"/>
      <c r="D9" s="599"/>
      <c r="E9" s="599"/>
      <c r="F9" s="599"/>
      <c r="G9" s="396"/>
      <c r="H9" s="397">
        <f>+SUMIFS('GASTOS MAS INVERSIONES'!$N$14:$N$200,'GASTOS MAS INVERSIONES'!$B$14:$B$200,'Total Presupuesto'!A9,'GASTOS MAS INVERSIONES'!$H$14:$H$200,2)</f>
        <v>0</v>
      </c>
      <c r="I9" s="397">
        <f>+SUMIFS('GASTOS MAS INVERSIONES'!$N$14:$N$200,'GASTOS MAS INVERSIONES'!$B$14:$B$200,'Total Presupuesto'!A9,'GASTOS MAS INVERSIONES'!$H$14:$H$200,7)</f>
        <v>0</v>
      </c>
      <c r="J9" s="396"/>
      <c r="K9" s="398">
        <f t="shared" si="0"/>
        <v>0</v>
      </c>
      <c r="L9" s="397">
        <f>+SUMIFS('GASTOS MAS INVERSIONES'!$N$14:$N$200,'GASTOS MAS INVERSIONES'!$B$14:$B$200,'Total Presupuesto'!A9,'GASTOS MAS INVERSIONES'!$H$14:$H$200,3)+SUMIFS('GASTOS MAS INVERSIONES'!$N$14:$N$200,'GASTOS MAS INVERSIONES'!$B$14:$B$200,'Total Presupuesto'!A9,'GASTOS MAS INVERSIONES'!$H$14:$H$200,4)+SUMIFS('GASTOS MAS INVERSIONES'!$N$14:$N$200,'GASTOS MAS INVERSIONES'!$B$14:$B$200,'Total Presupuesto'!A9,'GASTOS MAS INVERSIONES'!$H$14:$H$200,6)</f>
        <v>0</v>
      </c>
      <c r="M9" s="398">
        <f t="shared" si="1"/>
        <v>0</v>
      </c>
      <c r="N9" s="396"/>
    </row>
    <row r="10" spans="1:14">
      <c r="A10" s="391">
        <v>10040101</v>
      </c>
      <c r="B10" s="599" t="s">
        <v>1023</v>
      </c>
      <c r="C10" s="599"/>
      <c r="D10" s="599"/>
      <c r="E10" s="599"/>
      <c r="F10" s="599"/>
      <c r="G10" s="396"/>
      <c r="H10" s="397">
        <f>+SUMIFS('GASTOS MAS INVERSIONES'!$N$14:$N$200,'GASTOS MAS INVERSIONES'!$B$14:$B$200,'Total Presupuesto'!A10,'GASTOS MAS INVERSIONES'!$H$14:$H$200,2)</f>
        <v>0</v>
      </c>
      <c r="I10" s="397">
        <f>+SUMIFS('GASTOS MAS INVERSIONES'!$N$14:$N$200,'GASTOS MAS INVERSIONES'!$B$14:$B$200,'Total Presupuesto'!A10,'GASTOS MAS INVERSIONES'!$H$14:$H$200,7)</f>
        <v>0</v>
      </c>
      <c r="J10" s="396"/>
      <c r="K10" s="398">
        <f t="shared" si="0"/>
        <v>0</v>
      </c>
      <c r="L10" s="397">
        <f>+SUMIFS('GASTOS MAS INVERSIONES'!$N$14:$N$200,'GASTOS MAS INVERSIONES'!$B$14:$B$200,'Total Presupuesto'!A10,'GASTOS MAS INVERSIONES'!$H$14:$H$200,3)+SUMIFS('GASTOS MAS INVERSIONES'!$N$14:$N$200,'GASTOS MAS INVERSIONES'!$B$14:$B$200,'Total Presupuesto'!A10,'GASTOS MAS INVERSIONES'!$H$14:$H$200,4)+SUMIFS('GASTOS MAS INVERSIONES'!$N$14:$N$200,'GASTOS MAS INVERSIONES'!$B$14:$B$200,'Total Presupuesto'!A10,'GASTOS MAS INVERSIONES'!$H$14:$H$200,6)</f>
        <v>0</v>
      </c>
      <c r="M10" s="398">
        <f t="shared" si="1"/>
        <v>0</v>
      </c>
      <c r="N10" s="396"/>
    </row>
    <row r="11" spans="1:14">
      <c r="A11" s="391">
        <v>10040102</v>
      </c>
      <c r="B11" s="599" t="s">
        <v>1024</v>
      </c>
      <c r="C11" s="599"/>
      <c r="D11" s="599"/>
      <c r="E11" s="599"/>
      <c r="F11" s="599"/>
      <c r="G11" s="396"/>
      <c r="H11" s="397">
        <f>+SUMIFS('GASTOS MAS INVERSIONES'!$N$14:$N$200,'GASTOS MAS INVERSIONES'!$B$14:$B$200,'Total Presupuesto'!A11,'GASTOS MAS INVERSIONES'!$H$14:$H$200,2)</f>
        <v>0</v>
      </c>
      <c r="I11" s="397">
        <f>+SUMIFS('GASTOS MAS INVERSIONES'!$N$14:$N$200,'GASTOS MAS INVERSIONES'!$B$14:$B$200,'Total Presupuesto'!A11,'GASTOS MAS INVERSIONES'!$H$14:$H$200,7)</f>
        <v>0</v>
      </c>
      <c r="J11" s="396"/>
      <c r="K11" s="398">
        <f t="shared" si="0"/>
        <v>0</v>
      </c>
      <c r="L11" s="397">
        <f>+SUMIFS('GASTOS MAS INVERSIONES'!$N$14:$N$200,'GASTOS MAS INVERSIONES'!$B$14:$B$200,'Total Presupuesto'!A11,'GASTOS MAS INVERSIONES'!$H$14:$H$200,3)+SUMIFS('GASTOS MAS INVERSIONES'!$N$14:$N$200,'GASTOS MAS INVERSIONES'!$B$14:$B$200,'Total Presupuesto'!A11,'GASTOS MAS INVERSIONES'!$H$14:$H$200,4)+SUMIFS('GASTOS MAS INVERSIONES'!$N$14:$N$200,'GASTOS MAS INVERSIONES'!$B$14:$B$200,'Total Presupuesto'!A11,'GASTOS MAS INVERSIONES'!$H$14:$H$200,6)</f>
        <v>0</v>
      </c>
      <c r="M11" s="398">
        <f t="shared" si="1"/>
        <v>0</v>
      </c>
      <c r="N11" s="396"/>
    </row>
    <row r="12" spans="1:14">
      <c r="A12" s="391">
        <v>10040103</v>
      </c>
      <c r="B12" s="599" t="s">
        <v>1025</v>
      </c>
      <c r="C12" s="599"/>
      <c r="D12" s="599"/>
      <c r="E12" s="599"/>
      <c r="F12" s="599"/>
      <c r="G12" s="396"/>
      <c r="H12" s="397">
        <f>+SUMIFS('GASTOS MAS INVERSIONES'!$N$14:$N$200,'GASTOS MAS INVERSIONES'!$B$14:$B$200,'Total Presupuesto'!A12,'GASTOS MAS INVERSIONES'!$H$14:$H$200,2)</f>
        <v>0</v>
      </c>
      <c r="I12" s="397">
        <f>+SUMIFS('GASTOS MAS INVERSIONES'!$N$14:$N$200,'GASTOS MAS INVERSIONES'!$B$14:$B$200,'Total Presupuesto'!A12,'GASTOS MAS INVERSIONES'!$H$14:$H$200,7)</f>
        <v>0</v>
      </c>
      <c r="J12" s="396"/>
      <c r="K12" s="398">
        <f t="shared" si="0"/>
        <v>0</v>
      </c>
      <c r="L12" s="397">
        <f>+SUMIFS('GASTOS MAS INVERSIONES'!$N$14:$N$200,'GASTOS MAS INVERSIONES'!$B$14:$B$200,'Total Presupuesto'!A12,'GASTOS MAS INVERSIONES'!$H$14:$H$200,3)+SUMIFS('GASTOS MAS INVERSIONES'!$N$14:$N$200,'GASTOS MAS INVERSIONES'!$B$14:$B$200,'Total Presupuesto'!A12,'GASTOS MAS INVERSIONES'!$H$14:$H$200,4)+SUMIFS('GASTOS MAS INVERSIONES'!$N$14:$N$200,'GASTOS MAS INVERSIONES'!$B$14:$B$200,'Total Presupuesto'!A12,'GASTOS MAS INVERSIONES'!$H$14:$H$200,6)</f>
        <v>0</v>
      </c>
      <c r="M12" s="398">
        <f t="shared" si="1"/>
        <v>0</v>
      </c>
      <c r="N12" s="396"/>
    </row>
    <row r="13" spans="1:14">
      <c r="A13" s="391">
        <v>10040104</v>
      </c>
      <c r="B13" s="599" t="s">
        <v>1026</v>
      </c>
      <c r="C13" s="599"/>
      <c r="D13" s="599"/>
      <c r="E13" s="599"/>
      <c r="F13" s="599"/>
      <c r="G13" s="396"/>
      <c r="H13" s="397">
        <f>+SUMIFS('GASTOS MAS INVERSIONES'!$N$14:$N$200,'GASTOS MAS INVERSIONES'!$B$14:$B$200,'Total Presupuesto'!A13,'GASTOS MAS INVERSIONES'!$H$14:$H$200,2)</f>
        <v>0</v>
      </c>
      <c r="I13" s="397">
        <f>+SUMIFS('GASTOS MAS INVERSIONES'!$N$14:$N$200,'GASTOS MAS INVERSIONES'!$B$14:$B$200,'Total Presupuesto'!A13,'GASTOS MAS INVERSIONES'!$H$14:$H$200,7)</f>
        <v>0</v>
      </c>
      <c r="J13" s="396"/>
      <c r="K13" s="398">
        <f t="shared" si="0"/>
        <v>0</v>
      </c>
      <c r="L13" s="397">
        <f>+SUMIFS('GASTOS MAS INVERSIONES'!$N$14:$N$200,'GASTOS MAS INVERSIONES'!$B$14:$B$200,'Total Presupuesto'!A13,'GASTOS MAS INVERSIONES'!$H$14:$H$200,3)+SUMIFS('GASTOS MAS INVERSIONES'!$N$14:$N$200,'GASTOS MAS INVERSIONES'!$B$14:$B$200,'Total Presupuesto'!A13,'GASTOS MAS INVERSIONES'!$H$14:$H$200,4)+SUMIFS('GASTOS MAS INVERSIONES'!$N$14:$N$200,'GASTOS MAS INVERSIONES'!$B$14:$B$200,'Total Presupuesto'!A13,'GASTOS MAS INVERSIONES'!$H$14:$H$200,6)</f>
        <v>0</v>
      </c>
      <c r="M13" s="398">
        <f t="shared" si="1"/>
        <v>0</v>
      </c>
      <c r="N13" s="396"/>
    </row>
    <row r="14" spans="1:14">
      <c r="A14" s="391">
        <v>10050101</v>
      </c>
      <c r="B14" s="599" t="s">
        <v>1027</v>
      </c>
      <c r="C14" s="599"/>
      <c r="D14" s="599"/>
      <c r="E14" s="599"/>
      <c r="F14" s="599"/>
      <c r="G14" s="396"/>
      <c r="H14" s="397">
        <f>+SUMIFS('GASTOS MAS INVERSIONES'!$N$14:$N$200,'GASTOS MAS INVERSIONES'!$B$14:$B$200,'Total Presupuesto'!A14,'GASTOS MAS INVERSIONES'!$H$14:$H$200,5)</f>
        <v>0</v>
      </c>
      <c r="I14" s="397">
        <f>+SUMIFS('GASTOS MAS INVERSIONES'!$N$14:$N$200,'GASTOS MAS INVERSIONES'!$B$14:$B$200,'Total Presupuesto'!A14,'GASTOS MAS INVERSIONES'!$H$14:$H$200,7)</f>
        <v>0</v>
      </c>
      <c r="J14" s="396"/>
      <c r="K14" s="398">
        <f t="shared" si="0"/>
        <v>0</v>
      </c>
      <c r="L14" s="397">
        <f>+SUMIFS('GASTOS MAS INVERSIONES'!$N$14:$N$200,'GASTOS MAS INVERSIONES'!$B$14:$B$200,'Total Presupuesto'!A14,'GASTOS MAS INVERSIONES'!$H$14:$H$200,3)+SUMIFS('GASTOS MAS INVERSIONES'!$N$14:$N$200,'GASTOS MAS INVERSIONES'!$B$14:$B$200,'Total Presupuesto'!A14,'GASTOS MAS INVERSIONES'!$H$14:$H$200,4)+SUMIFS('GASTOS MAS INVERSIONES'!$N$14:$N$200,'GASTOS MAS INVERSIONES'!$B$14:$B$200,'Total Presupuesto'!A14,'GASTOS MAS INVERSIONES'!$H$14:$H$200,6)</f>
        <v>0</v>
      </c>
      <c r="M14" s="398">
        <f t="shared" si="1"/>
        <v>0</v>
      </c>
      <c r="N14" s="396"/>
    </row>
    <row r="15" spans="1:14">
      <c r="A15" s="391">
        <v>10050102</v>
      </c>
      <c r="B15" s="599" t="s">
        <v>1028</v>
      </c>
      <c r="C15" s="599"/>
      <c r="D15" s="599"/>
      <c r="E15" s="599"/>
      <c r="F15" s="599"/>
      <c r="G15" s="396"/>
      <c r="H15" s="397">
        <f>+SUMIFS('GASTOS MAS INVERSIONES'!$N$14:$N$200,'GASTOS MAS INVERSIONES'!$B$14:$B$200,'Total Presupuesto'!A15,'GASTOS MAS INVERSIONES'!$H$14:$H$200,5)</f>
        <v>0</v>
      </c>
      <c r="I15" s="397">
        <f>+SUMIFS('GASTOS MAS INVERSIONES'!$N$14:$N$200,'GASTOS MAS INVERSIONES'!$B$14:$B$200,'Total Presupuesto'!A15,'GASTOS MAS INVERSIONES'!$H$14:$H$200,7)</f>
        <v>0</v>
      </c>
      <c r="J15" s="396"/>
      <c r="K15" s="398">
        <f t="shared" si="0"/>
        <v>0</v>
      </c>
      <c r="L15" s="397">
        <f>+SUMIFS('GASTOS MAS INVERSIONES'!$N$14:$N$200,'GASTOS MAS INVERSIONES'!$B$14:$B$200,'Total Presupuesto'!A15,'GASTOS MAS INVERSIONES'!$H$14:$H$200,3)+SUMIFS('GASTOS MAS INVERSIONES'!$N$14:$N$200,'GASTOS MAS INVERSIONES'!$B$14:$B$200,'Total Presupuesto'!A15,'GASTOS MAS INVERSIONES'!$H$14:$H$200,4)+SUMIFS('GASTOS MAS INVERSIONES'!$N$14:$N$200,'GASTOS MAS INVERSIONES'!$B$14:$B$200,'Total Presupuesto'!A15,'GASTOS MAS INVERSIONES'!$H$14:$H$200,6)</f>
        <v>0</v>
      </c>
      <c r="M15" s="398">
        <f t="shared" si="1"/>
        <v>0</v>
      </c>
      <c r="N15" s="396"/>
    </row>
    <row r="16" spans="1:14">
      <c r="A16" s="391">
        <v>10060101</v>
      </c>
      <c r="B16" s="599" t="s">
        <v>1029</v>
      </c>
      <c r="C16" s="599"/>
      <c r="D16" s="599"/>
      <c r="E16" s="599"/>
      <c r="F16" s="599"/>
      <c r="G16" s="396"/>
      <c r="H16" s="397">
        <f>+SUMIFS('GASTOS MAS INVERSIONES'!$N$14:$N$200,'GASTOS MAS INVERSIONES'!$B$14:$B$200,'Total Presupuesto'!A16,'GASTOS MAS INVERSIONES'!$H$14:$H$200,2)</f>
        <v>0</v>
      </c>
      <c r="I16" s="397">
        <f>+SUMIFS('GASTOS MAS INVERSIONES'!$N$14:$N$200,'GASTOS MAS INVERSIONES'!$B$14:$B$200,'Total Presupuesto'!A16,'GASTOS MAS INVERSIONES'!$H$14:$H$200,7)</f>
        <v>0</v>
      </c>
      <c r="J16" s="396"/>
      <c r="K16" s="398">
        <f t="shared" si="0"/>
        <v>0</v>
      </c>
      <c r="L16" s="397">
        <f>+SUMIFS('GASTOS MAS INVERSIONES'!$N$14:$N$200,'GASTOS MAS INVERSIONES'!$B$14:$B$200,'Total Presupuesto'!A16,'GASTOS MAS INVERSIONES'!$H$14:$H$200,3)+SUMIFS('GASTOS MAS INVERSIONES'!$N$14:$N$200,'GASTOS MAS INVERSIONES'!$B$14:$B$200,'Total Presupuesto'!A16,'GASTOS MAS INVERSIONES'!$H$14:$H$200,4)+SUMIFS('GASTOS MAS INVERSIONES'!$N$14:$N$200,'GASTOS MAS INVERSIONES'!$B$14:$B$200,'Total Presupuesto'!A16,'GASTOS MAS INVERSIONES'!$H$14:$H$200,6)</f>
        <v>0</v>
      </c>
      <c r="M16" s="398">
        <f t="shared" si="1"/>
        <v>0</v>
      </c>
      <c r="N16" s="396"/>
    </row>
    <row r="17" spans="1:14">
      <c r="A17" s="391">
        <v>10070101</v>
      </c>
      <c r="B17" s="599" t="s">
        <v>1030</v>
      </c>
      <c r="C17" s="599"/>
      <c r="D17" s="599"/>
      <c r="E17" s="599"/>
      <c r="F17" s="599"/>
      <c r="G17" s="396"/>
      <c r="H17" s="397">
        <f>+SUMIFS('GASTOS MAS INVERSIONES'!$N$14:$N$200,'GASTOS MAS INVERSIONES'!$B$14:$B$200,'Total Presupuesto'!A17,'GASTOS MAS INVERSIONES'!$H$14:$H$200,2)</f>
        <v>0</v>
      </c>
      <c r="I17" s="397">
        <f>+SUMIFS('GASTOS MAS INVERSIONES'!$N$14:$N$200,'GASTOS MAS INVERSIONES'!$B$14:$B$200,'Total Presupuesto'!A17,'GASTOS MAS INVERSIONES'!$H$14:$H$200,7)</f>
        <v>0</v>
      </c>
      <c r="J17" s="396"/>
      <c r="K17" s="398">
        <f t="shared" si="0"/>
        <v>0</v>
      </c>
      <c r="L17" s="397">
        <f>+SUMIFS('GASTOS MAS INVERSIONES'!$N$14:$N$200,'GASTOS MAS INVERSIONES'!$B$14:$B$200,'Total Presupuesto'!A17,'GASTOS MAS INVERSIONES'!$H$14:$H$200,3)+SUMIFS('GASTOS MAS INVERSIONES'!$N$14:$N$200,'GASTOS MAS INVERSIONES'!$B$14:$B$200,'Total Presupuesto'!A17,'GASTOS MAS INVERSIONES'!$H$14:$H$200,4)+SUMIFS('GASTOS MAS INVERSIONES'!$N$14:$N$200,'GASTOS MAS INVERSIONES'!$B$14:$B$200,'Total Presupuesto'!A17,'GASTOS MAS INVERSIONES'!$H$14:$H$200,6)</f>
        <v>0</v>
      </c>
      <c r="M17" s="398">
        <f t="shared" si="1"/>
        <v>0</v>
      </c>
      <c r="N17" s="396"/>
    </row>
    <row r="18" spans="1:14">
      <c r="A18" s="391">
        <v>10070102</v>
      </c>
      <c r="B18" s="599" t="s">
        <v>1031</v>
      </c>
      <c r="C18" s="599"/>
      <c r="D18" s="599"/>
      <c r="E18" s="599"/>
      <c r="F18" s="599"/>
      <c r="G18" s="396"/>
      <c r="H18" s="397">
        <f>+SUMIFS('GASTOS MAS INVERSIONES'!$N$14:$N$200,'GASTOS MAS INVERSIONES'!$B$14:$B$200,'Total Presupuesto'!A18,'GASTOS MAS INVERSIONES'!$H$14:$H$200,2)</f>
        <v>0</v>
      </c>
      <c r="I18" s="397">
        <f>+SUMIFS('GASTOS MAS INVERSIONES'!$N$14:$N$200,'GASTOS MAS INVERSIONES'!$B$14:$B$200,'Total Presupuesto'!A18,'GASTOS MAS INVERSIONES'!$H$14:$H$200,7)</f>
        <v>0</v>
      </c>
      <c r="J18" s="396"/>
      <c r="K18" s="398">
        <f t="shared" si="0"/>
        <v>0</v>
      </c>
      <c r="L18" s="397">
        <f>+SUMIFS('GASTOS MAS INVERSIONES'!$N$14:$N$200,'GASTOS MAS INVERSIONES'!$B$14:$B$200,'Total Presupuesto'!A18,'GASTOS MAS INVERSIONES'!$H$14:$H$200,3)+SUMIFS('GASTOS MAS INVERSIONES'!$N$14:$N$200,'GASTOS MAS INVERSIONES'!$B$14:$B$200,'Total Presupuesto'!A18,'GASTOS MAS INVERSIONES'!$H$14:$H$200,4)+SUMIFS('GASTOS MAS INVERSIONES'!$N$14:$N$200,'GASTOS MAS INVERSIONES'!$B$14:$B$200,'Total Presupuesto'!A18,'GASTOS MAS INVERSIONES'!$H$14:$H$200,6)</f>
        <v>0</v>
      </c>
      <c r="M18" s="398">
        <f t="shared" si="1"/>
        <v>0</v>
      </c>
      <c r="N18" s="396"/>
    </row>
    <row r="19" spans="1:14">
      <c r="A19" s="391">
        <v>10070103</v>
      </c>
      <c r="B19" s="599" t="s">
        <v>1032</v>
      </c>
      <c r="C19" s="599"/>
      <c r="D19" s="599"/>
      <c r="E19" s="599"/>
      <c r="F19" s="599"/>
      <c r="G19" s="396"/>
      <c r="H19" s="397">
        <f>+SUMIFS('GASTOS MAS INVERSIONES'!$N$14:$N$200,'GASTOS MAS INVERSIONES'!$B$14:$B$200,'Total Presupuesto'!A19,'GASTOS MAS INVERSIONES'!$H$14:$H$200,2)</f>
        <v>0</v>
      </c>
      <c r="I19" s="397">
        <f>+SUMIFS('GASTOS MAS INVERSIONES'!$N$14:$N$200,'GASTOS MAS INVERSIONES'!$B$14:$B$200,'Total Presupuesto'!A19,'GASTOS MAS INVERSIONES'!$H$14:$H$200,7)</f>
        <v>0</v>
      </c>
      <c r="J19" s="396"/>
      <c r="K19" s="398">
        <f t="shared" si="0"/>
        <v>0</v>
      </c>
      <c r="L19" s="397">
        <f>+SUMIFS('GASTOS MAS INVERSIONES'!$N$14:$N$200,'GASTOS MAS INVERSIONES'!$B$14:$B$200,'Total Presupuesto'!A19,'GASTOS MAS INVERSIONES'!$H$14:$H$200,3)+SUMIFS('GASTOS MAS INVERSIONES'!$N$14:$N$200,'GASTOS MAS INVERSIONES'!$B$14:$B$200,'Total Presupuesto'!A19,'GASTOS MAS INVERSIONES'!$H$14:$H$200,4)+SUMIFS('GASTOS MAS INVERSIONES'!$N$14:$N$200,'GASTOS MAS INVERSIONES'!$B$14:$B$200,'Total Presupuesto'!A19,'GASTOS MAS INVERSIONES'!$H$14:$H$200,6)</f>
        <v>0</v>
      </c>
      <c r="M19" s="398">
        <f t="shared" si="1"/>
        <v>0</v>
      </c>
      <c r="N19" s="396"/>
    </row>
    <row r="20" spans="1:14">
      <c r="A20" s="391">
        <v>10080101</v>
      </c>
      <c r="B20" s="599" t="s">
        <v>1033</v>
      </c>
      <c r="C20" s="599"/>
      <c r="D20" s="599"/>
      <c r="E20" s="599"/>
      <c r="F20" s="599"/>
      <c r="G20" s="396"/>
      <c r="H20" s="397">
        <f>+SUMIFS('GASTOS MAS INVERSIONES'!$N$14:$N$200,'GASTOS MAS INVERSIONES'!$B$14:$B$200,'Total Presupuesto'!A20,'GASTOS MAS INVERSIONES'!$H$14:$H$200,2)</f>
        <v>0</v>
      </c>
      <c r="I20" s="397">
        <f>+SUMIFS('GASTOS MAS INVERSIONES'!$N$14:$N$200,'GASTOS MAS INVERSIONES'!$B$14:$B$200,'Total Presupuesto'!A20,'GASTOS MAS INVERSIONES'!$H$14:$H$200,7)</f>
        <v>0</v>
      </c>
      <c r="J20" s="396"/>
      <c r="K20" s="398">
        <f t="shared" si="0"/>
        <v>0</v>
      </c>
      <c r="L20" s="397">
        <f>+SUMIFS('GASTOS MAS INVERSIONES'!$N$14:$N$200,'GASTOS MAS INVERSIONES'!$B$14:$B$200,'Total Presupuesto'!A20,'GASTOS MAS INVERSIONES'!$H$14:$H$200,3)+SUMIFS('GASTOS MAS INVERSIONES'!$N$14:$N$200,'GASTOS MAS INVERSIONES'!$B$14:$B$200,'Total Presupuesto'!A20,'GASTOS MAS INVERSIONES'!$H$14:$H$200,4)+SUMIFS('GASTOS MAS INVERSIONES'!$N$14:$N$200,'GASTOS MAS INVERSIONES'!$B$14:$B$200,'Total Presupuesto'!A20,'GASTOS MAS INVERSIONES'!$H$14:$H$200,6)</f>
        <v>0</v>
      </c>
      <c r="M20" s="398">
        <f t="shared" si="1"/>
        <v>0</v>
      </c>
      <c r="N20" s="396"/>
    </row>
    <row r="21" spans="1:14">
      <c r="A21" s="391">
        <v>10080102</v>
      </c>
      <c r="B21" s="599" t="s">
        <v>1034</v>
      </c>
      <c r="C21" s="599"/>
      <c r="D21" s="599"/>
      <c r="E21" s="599"/>
      <c r="F21" s="599"/>
      <c r="G21" s="396"/>
      <c r="H21" s="397">
        <f>+SUMIFS('GASTOS MAS INVERSIONES'!$N$14:$N$200,'GASTOS MAS INVERSIONES'!$B$14:$B$200,'Total Presupuesto'!A21,'GASTOS MAS INVERSIONES'!$H$14:$H$200,2)</f>
        <v>0</v>
      </c>
      <c r="I21" s="397">
        <f>+SUMIFS('GASTOS MAS INVERSIONES'!$N$14:$N$200,'GASTOS MAS INVERSIONES'!$B$14:$B$200,'Total Presupuesto'!A21,'GASTOS MAS INVERSIONES'!$H$14:$H$200,7)</f>
        <v>0</v>
      </c>
      <c r="J21" s="396"/>
      <c r="K21" s="398">
        <f t="shared" si="0"/>
        <v>0</v>
      </c>
      <c r="L21" s="397">
        <f>+SUMIFS('GASTOS MAS INVERSIONES'!$N$14:$N$200,'GASTOS MAS INVERSIONES'!$B$14:$B$200,'Total Presupuesto'!A21,'GASTOS MAS INVERSIONES'!$H$14:$H$200,3)+SUMIFS('GASTOS MAS INVERSIONES'!$N$14:$N$200,'GASTOS MAS INVERSIONES'!$B$14:$B$200,'Total Presupuesto'!A21,'GASTOS MAS INVERSIONES'!$H$14:$H$200,4)+SUMIFS('GASTOS MAS INVERSIONES'!$N$14:$N$200,'GASTOS MAS INVERSIONES'!$B$14:$B$200,'Total Presupuesto'!A21,'GASTOS MAS INVERSIONES'!$H$14:$H$200,6)</f>
        <v>0</v>
      </c>
      <c r="M21" s="398">
        <f t="shared" si="1"/>
        <v>0</v>
      </c>
      <c r="N21" s="396"/>
    </row>
    <row r="22" spans="1:14">
      <c r="A22" s="391">
        <v>10090101</v>
      </c>
      <c r="B22" s="599" t="s">
        <v>1035</v>
      </c>
      <c r="C22" s="599"/>
      <c r="D22" s="599"/>
      <c r="E22" s="599"/>
      <c r="F22" s="599"/>
      <c r="G22" s="396"/>
      <c r="H22" s="397">
        <f>+SUMIFS('GASTOS MAS INVERSIONES'!$N$14:$N$200,'GASTOS MAS INVERSIONES'!$B$14:$B$200,'Total Presupuesto'!A22,'GASTOS MAS INVERSIONES'!$H$14:$H$200,2)</f>
        <v>0</v>
      </c>
      <c r="I22" s="397">
        <f>+SUMIFS('GASTOS MAS INVERSIONES'!$N$14:$N$200,'GASTOS MAS INVERSIONES'!$B$14:$B$200,'Total Presupuesto'!A22,'GASTOS MAS INVERSIONES'!$H$14:$H$200,7)</f>
        <v>0</v>
      </c>
      <c r="J22" s="396"/>
      <c r="K22" s="398">
        <f t="shared" si="0"/>
        <v>0</v>
      </c>
      <c r="L22" s="397">
        <f>+SUMIFS('GASTOS MAS INVERSIONES'!$N$14:$N$200,'GASTOS MAS INVERSIONES'!$B$14:$B$200,'Total Presupuesto'!A22,'GASTOS MAS INVERSIONES'!$H$14:$H$200,3)+SUMIFS('GASTOS MAS INVERSIONES'!$N$14:$N$200,'GASTOS MAS INVERSIONES'!$B$14:$B$200,'Total Presupuesto'!A22,'GASTOS MAS INVERSIONES'!$H$14:$H$200,4)+SUMIFS('GASTOS MAS INVERSIONES'!$N$14:$N$200,'GASTOS MAS INVERSIONES'!$B$14:$B$200,'Total Presupuesto'!A22,'GASTOS MAS INVERSIONES'!$H$14:$H$200,6)</f>
        <v>0</v>
      </c>
      <c r="M22" s="398">
        <f t="shared" si="1"/>
        <v>0</v>
      </c>
      <c r="N22" s="396"/>
    </row>
    <row r="23" spans="1:14">
      <c r="A23" s="391">
        <v>10100101</v>
      </c>
      <c r="B23" s="599" t="s">
        <v>1036</v>
      </c>
      <c r="C23" s="599"/>
      <c r="D23" s="599"/>
      <c r="E23" s="599"/>
      <c r="F23" s="599"/>
      <c r="G23" s="396"/>
      <c r="H23" s="397">
        <f>+SUMIFS('GASTOS MAS INVERSIONES'!$N$14:$N$200,'GASTOS MAS INVERSIONES'!$B$14:$B$200,'Total Presupuesto'!A23,'GASTOS MAS INVERSIONES'!$H$14:$H$200,2)</f>
        <v>0</v>
      </c>
      <c r="I23" s="397">
        <f>+SUMIFS('GASTOS MAS INVERSIONES'!$N$14:$N$200,'GASTOS MAS INVERSIONES'!$B$14:$B$200,'Total Presupuesto'!A23,'GASTOS MAS INVERSIONES'!$H$14:$H$200,7)</f>
        <v>0</v>
      </c>
      <c r="J23" s="396"/>
      <c r="K23" s="398">
        <f t="shared" si="0"/>
        <v>0</v>
      </c>
      <c r="L23" s="397">
        <f>+SUMIFS('GASTOS MAS INVERSIONES'!$N$14:$N$200,'GASTOS MAS INVERSIONES'!$B$14:$B$200,'Total Presupuesto'!A23,'GASTOS MAS INVERSIONES'!$H$14:$H$200,3)+SUMIFS('GASTOS MAS INVERSIONES'!$N$14:$N$200,'GASTOS MAS INVERSIONES'!$B$14:$B$200,'Total Presupuesto'!A23,'GASTOS MAS INVERSIONES'!$H$14:$H$200,4)+SUMIFS('GASTOS MAS INVERSIONES'!$N$14:$N$200,'GASTOS MAS INVERSIONES'!$B$14:$B$200,'Total Presupuesto'!A23,'GASTOS MAS INVERSIONES'!$H$14:$H$200,6)</f>
        <v>0</v>
      </c>
      <c r="M23" s="398">
        <f t="shared" si="1"/>
        <v>0</v>
      </c>
      <c r="N23" s="396"/>
    </row>
    <row r="24" spans="1:14">
      <c r="A24" s="391">
        <v>10110101</v>
      </c>
      <c r="B24" s="599" t="s">
        <v>1037</v>
      </c>
      <c r="C24" s="599"/>
      <c r="D24" s="599"/>
      <c r="E24" s="599"/>
      <c r="F24" s="599"/>
      <c r="G24" s="396"/>
      <c r="H24" s="397">
        <f>+SUMIFS('GASTOS MAS INVERSIONES'!$N$14:$N$200,'GASTOS MAS INVERSIONES'!$B$14:$B$200,'Total Presupuesto'!A24,'GASTOS MAS INVERSIONES'!$H$14:$H$200,2)</f>
        <v>0</v>
      </c>
      <c r="I24" s="397">
        <f>+SUMIFS('GASTOS MAS INVERSIONES'!$N$14:$N$200,'GASTOS MAS INVERSIONES'!$B$14:$B$200,'Total Presupuesto'!A24,'GASTOS MAS INVERSIONES'!$H$14:$H$200,7)</f>
        <v>0</v>
      </c>
      <c r="J24" s="396"/>
      <c r="K24" s="398">
        <f t="shared" si="0"/>
        <v>0</v>
      </c>
      <c r="L24" s="397">
        <f>+SUMIFS('GASTOS MAS INVERSIONES'!$N$14:$N$200,'GASTOS MAS INVERSIONES'!$B$14:$B$200,'Total Presupuesto'!A24,'GASTOS MAS INVERSIONES'!$H$14:$H$200,3)+SUMIFS('GASTOS MAS INVERSIONES'!$N$14:$N$200,'GASTOS MAS INVERSIONES'!$B$14:$B$200,'Total Presupuesto'!A24,'GASTOS MAS INVERSIONES'!$H$14:$H$200,4)+SUMIFS('GASTOS MAS INVERSIONES'!$N$14:$N$200,'GASTOS MAS INVERSIONES'!$B$14:$B$200,'Total Presupuesto'!A24,'GASTOS MAS INVERSIONES'!$H$14:$H$200,6)</f>
        <v>0</v>
      </c>
      <c r="M24" s="398">
        <f t="shared" si="1"/>
        <v>0</v>
      </c>
      <c r="N24" s="396"/>
    </row>
    <row r="25" spans="1:14">
      <c r="A25" s="391">
        <v>10110102</v>
      </c>
      <c r="B25" s="599" t="s">
        <v>1038</v>
      </c>
      <c r="C25" s="599"/>
      <c r="D25" s="599"/>
      <c r="E25" s="599"/>
      <c r="F25" s="599"/>
      <c r="G25" s="396"/>
      <c r="H25" s="397">
        <f>+SUMIFS('GASTOS MAS INVERSIONES'!$N$14:$N$200,'GASTOS MAS INVERSIONES'!$B$14:$B$200,'Total Presupuesto'!A25,'GASTOS MAS INVERSIONES'!$H$14:$H$200,2)</f>
        <v>0</v>
      </c>
      <c r="I25" s="397">
        <f>+SUMIFS('GASTOS MAS INVERSIONES'!$N$14:$N$200,'GASTOS MAS INVERSIONES'!$B$14:$B$200,'Total Presupuesto'!A25,'GASTOS MAS INVERSIONES'!$H$14:$H$200,7)</f>
        <v>0</v>
      </c>
      <c r="J25" s="396"/>
      <c r="K25" s="398">
        <f t="shared" si="0"/>
        <v>0</v>
      </c>
      <c r="L25" s="397">
        <f>+SUMIFS('GASTOS MAS INVERSIONES'!$N$14:$N$200,'GASTOS MAS INVERSIONES'!$B$14:$B$200,'Total Presupuesto'!A25,'GASTOS MAS INVERSIONES'!$H$14:$H$200,3)+SUMIFS('GASTOS MAS INVERSIONES'!$N$14:$N$200,'GASTOS MAS INVERSIONES'!$B$14:$B$200,'Total Presupuesto'!A25,'GASTOS MAS INVERSIONES'!$H$14:$H$200,4)+SUMIFS('GASTOS MAS INVERSIONES'!$N$14:$N$200,'GASTOS MAS INVERSIONES'!$B$14:$B$200,'Total Presupuesto'!A25,'GASTOS MAS INVERSIONES'!$H$14:$H$200,6)</f>
        <v>0</v>
      </c>
      <c r="M25" s="398">
        <f t="shared" si="1"/>
        <v>0</v>
      </c>
      <c r="N25" s="396"/>
    </row>
    <row r="26" spans="1:14">
      <c r="A26" s="391">
        <v>10110103</v>
      </c>
      <c r="B26" s="599" t="s">
        <v>1039</v>
      </c>
      <c r="C26" s="599"/>
      <c r="D26" s="599"/>
      <c r="E26" s="599"/>
      <c r="F26" s="599"/>
      <c r="G26" s="396"/>
      <c r="H26" s="397">
        <f>+SUMIFS('GASTOS MAS INVERSIONES'!$N$14:$N$200,'GASTOS MAS INVERSIONES'!$B$14:$B$200,'Total Presupuesto'!A26,'GASTOS MAS INVERSIONES'!$H$14:$H$200,2)</f>
        <v>0</v>
      </c>
      <c r="I26" s="397">
        <f>+SUMIFS('GASTOS MAS INVERSIONES'!$N$14:$N$200,'GASTOS MAS INVERSIONES'!$B$14:$B$200,'Total Presupuesto'!A26,'GASTOS MAS INVERSIONES'!$H$14:$H$200,7)</f>
        <v>0</v>
      </c>
      <c r="J26" s="396"/>
      <c r="K26" s="398">
        <f t="shared" si="0"/>
        <v>0</v>
      </c>
      <c r="L26" s="397">
        <f>+SUMIFS('GASTOS MAS INVERSIONES'!$N$14:$N$200,'GASTOS MAS INVERSIONES'!$B$14:$B$200,'Total Presupuesto'!A26,'GASTOS MAS INVERSIONES'!$H$14:$H$200,3)+SUMIFS('GASTOS MAS INVERSIONES'!$N$14:$N$200,'GASTOS MAS INVERSIONES'!$B$14:$B$200,'Total Presupuesto'!A26,'GASTOS MAS INVERSIONES'!$H$14:$H$200,4)+SUMIFS('GASTOS MAS INVERSIONES'!$N$14:$N$200,'GASTOS MAS INVERSIONES'!$B$14:$B$200,'Total Presupuesto'!A26,'GASTOS MAS INVERSIONES'!$H$14:$H$200,6)</f>
        <v>0</v>
      </c>
      <c r="M26" s="398">
        <f t="shared" si="1"/>
        <v>0</v>
      </c>
      <c r="N26" s="396"/>
    </row>
    <row r="27" spans="1:14">
      <c r="A27" s="391">
        <v>10120101</v>
      </c>
      <c r="B27" s="599" t="s">
        <v>1040</v>
      </c>
      <c r="C27" s="599"/>
      <c r="D27" s="599"/>
      <c r="E27" s="599"/>
      <c r="F27" s="599"/>
      <c r="G27" s="396"/>
      <c r="H27" s="397">
        <f>+SUMIFS('GASTOS MAS INVERSIONES'!$N$14:$N$200,'GASTOS MAS INVERSIONES'!$B$14:$B$200,'Total Presupuesto'!A27,'GASTOS MAS INVERSIONES'!$H$14:$H$200,2)</f>
        <v>0</v>
      </c>
      <c r="I27" s="397">
        <f>+SUMIFS('GASTOS MAS INVERSIONES'!$N$14:$N$200,'GASTOS MAS INVERSIONES'!$B$14:$B$200,'Total Presupuesto'!A27,'GASTOS MAS INVERSIONES'!$H$14:$H$200,7)</f>
        <v>94875000</v>
      </c>
      <c r="J27" s="396"/>
      <c r="K27" s="398">
        <f t="shared" si="0"/>
        <v>94875000</v>
      </c>
      <c r="L27" s="397">
        <f>+SUMIFS('GASTOS MAS INVERSIONES'!$N$14:$N$200,'GASTOS MAS INVERSIONES'!$B$14:$B$200,'Total Presupuesto'!A27,'GASTOS MAS INVERSIONES'!$H$14:$H$200,3)+SUMIFS('GASTOS MAS INVERSIONES'!$N$14:$N$200,'GASTOS MAS INVERSIONES'!$B$14:$B$200,'Total Presupuesto'!A27,'GASTOS MAS INVERSIONES'!$H$14:$H$200,4)+SUMIFS('GASTOS MAS INVERSIONES'!$N$14:$N$200,'GASTOS MAS INVERSIONES'!$B$14:$B$200,'Total Presupuesto'!A27,'GASTOS MAS INVERSIONES'!$H$14:$H$200,6)</f>
        <v>0</v>
      </c>
      <c r="M27" s="398">
        <f t="shared" si="1"/>
        <v>94875000</v>
      </c>
      <c r="N27" s="396"/>
    </row>
    <row r="28" spans="1:14" ht="15" customHeight="1">
      <c r="A28" s="9" t="str">
        <f>+IFERROR(VLOOKUP(B28,Listas!$L$8:$M$100,2,FALSE),"")</f>
        <v>10110104</v>
      </c>
      <c r="B28" s="599" t="s">
        <v>262</v>
      </c>
      <c r="C28" s="599"/>
      <c r="D28" s="599"/>
      <c r="E28" s="599"/>
      <c r="F28" s="599"/>
      <c r="G28" s="396"/>
      <c r="H28" s="397">
        <f>+SUMIFS('GASTOS MAS INVERSIONES'!$N$14:$N$200,'GASTOS MAS INVERSIONES'!$B$14:$B$200,'Total Presupuesto'!A28,'GASTOS MAS INVERSIONES'!$H$14:$H$200,2)</f>
        <v>0</v>
      </c>
      <c r="I28" s="397">
        <f>+SUMIFS('GASTOS MAS INVERSIONES'!$N$14:$N$200,'GASTOS MAS INVERSIONES'!$B$14:$B$200,'Total Presupuesto'!A28,'GASTOS MAS INVERSIONES'!$H$14:$H$200,7)</f>
        <v>63000000</v>
      </c>
      <c r="J28" s="396"/>
      <c r="K28" s="398">
        <f t="shared" ref="K28" si="2">+SUM(H28:J28)</f>
        <v>63000000</v>
      </c>
      <c r="L28" s="397">
        <f>+SUMIFS('GASTOS MAS INVERSIONES'!$N$14:$N$200,'GASTOS MAS INVERSIONES'!$B$14:$B$200,'Total Presupuesto'!A28,'GASTOS MAS INVERSIONES'!$H$14:$H$200,3)+SUMIFS('GASTOS MAS INVERSIONES'!$N$14:$N$200,'GASTOS MAS INVERSIONES'!$B$14:$B$200,'Total Presupuesto'!A28,'GASTOS MAS INVERSIONES'!$H$14:$H$200,4)+SUMIFS('GASTOS MAS INVERSIONES'!$N$14:$N$200,'GASTOS MAS INVERSIONES'!$B$14:$B$200,'Total Presupuesto'!A28,'GASTOS MAS INVERSIONES'!$H$14:$H$200,6)</f>
        <v>22000000</v>
      </c>
      <c r="M28" s="398">
        <f t="shared" ref="M28" si="3">+K28+L28</f>
        <v>85000000</v>
      </c>
      <c r="N28" s="396"/>
    </row>
    <row r="29" spans="1:14">
      <c r="A29" s="9" t="str">
        <f>+IFERROR(VLOOKUP(B29,Listas!$L$8:$M$100,2,FALSE),"")</f>
        <v/>
      </c>
      <c r="B29" s="603"/>
      <c r="C29" s="604"/>
      <c r="D29" s="604"/>
      <c r="E29" s="604"/>
      <c r="F29" s="605"/>
      <c r="G29" s="396"/>
      <c r="H29" s="397"/>
      <c r="I29" s="397"/>
      <c r="J29" s="396"/>
      <c r="K29" s="398"/>
      <c r="L29" s="397"/>
      <c r="M29" s="398"/>
      <c r="N29" s="396"/>
    </row>
    <row r="30" spans="1:14">
      <c r="A30" s="391">
        <v>10120102</v>
      </c>
      <c r="B30" s="599" t="s">
        <v>1041</v>
      </c>
      <c r="C30" s="599"/>
      <c r="D30" s="599"/>
      <c r="E30" s="599"/>
      <c r="F30" s="599"/>
      <c r="G30" s="396"/>
      <c r="H30" s="397">
        <f>+SUMIFS('GASTOS MAS INVERSIONES'!$N$14:$N$200,'GASTOS MAS INVERSIONES'!$B$14:$B$200,'Total Presupuesto'!A30,'GASTOS MAS INVERSIONES'!$H$14:$H$200,2)</f>
        <v>0</v>
      </c>
      <c r="I30" s="397">
        <f>+SUMIFS('GASTOS MAS INVERSIONES'!$N$14:$N$200,'GASTOS MAS INVERSIONES'!$B$14:$B$200,'Total Presupuesto'!A30,'GASTOS MAS INVERSIONES'!$H$14:$H$200,7)</f>
        <v>0</v>
      </c>
      <c r="J30" s="396"/>
      <c r="K30" s="398">
        <f t="shared" si="0"/>
        <v>0</v>
      </c>
      <c r="L30" s="397">
        <f>+SUMIFS('GASTOS MAS INVERSIONES'!$N$14:$N$200,'GASTOS MAS INVERSIONES'!$B$14:$B$200,'Total Presupuesto'!A30,'GASTOS MAS INVERSIONES'!$H$14:$H$200,3)+SUMIFS('GASTOS MAS INVERSIONES'!$N$14:$N$200,'GASTOS MAS INVERSIONES'!$B$14:$B$200,'Total Presupuesto'!A30,'GASTOS MAS INVERSIONES'!$H$14:$H$200,4)+SUMIFS('GASTOS MAS INVERSIONES'!$N$14:$N$200,'GASTOS MAS INVERSIONES'!$B$14:$B$200,'Total Presupuesto'!A30,'GASTOS MAS INVERSIONES'!$H$14:$H$200,6)</f>
        <v>0</v>
      </c>
      <c r="M30" s="398">
        <f t="shared" si="1"/>
        <v>0</v>
      </c>
      <c r="N30" s="396"/>
    </row>
    <row r="31" spans="1:14">
      <c r="A31" s="391">
        <v>10130101</v>
      </c>
      <c r="B31" s="599" t="s">
        <v>1042</v>
      </c>
      <c r="C31" s="599"/>
      <c r="D31" s="599"/>
      <c r="E31" s="599"/>
      <c r="F31" s="599"/>
      <c r="G31" s="396"/>
      <c r="H31" s="397">
        <f>+SUMIFS('GASTOS MAS INVERSIONES'!$N$14:$N$200,'GASTOS MAS INVERSIONES'!$B$14:$B$200,'Total Presupuesto'!A31,'GASTOS MAS INVERSIONES'!$H$14:$H$200,2)</f>
        <v>0</v>
      </c>
      <c r="I31" s="397">
        <f>+SUMIFS('GASTOS MAS INVERSIONES'!$N$14:$N$200,'GASTOS MAS INVERSIONES'!$B$14:$B$200,'Total Presupuesto'!A31,'GASTOS MAS INVERSIONES'!$H$14:$H$200,7)</f>
        <v>0</v>
      </c>
      <c r="J31" s="396"/>
      <c r="K31" s="398">
        <f t="shared" si="0"/>
        <v>0</v>
      </c>
      <c r="L31" s="397">
        <f>+SUMIFS('GASTOS MAS INVERSIONES'!$N$14:$N$200,'GASTOS MAS INVERSIONES'!$B$14:$B$200,'Total Presupuesto'!A31,'GASTOS MAS INVERSIONES'!$H$14:$H$200,3)+SUMIFS('GASTOS MAS INVERSIONES'!$N$14:$N$200,'GASTOS MAS INVERSIONES'!$B$14:$B$200,'Total Presupuesto'!A31,'GASTOS MAS INVERSIONES'!$H$14:$H$200,4)+SUMIFS('GASTOS MAS INVERSIONES'!$N$14:$N$200,'GASTOS MAS INVERSIONES'!$B$14:$B$200,'Total Presupuesto'!A31,'GASTOS MAS INVERSIONES'!$H$14:$H$200,6)</f>
        <v>0</v>
      </c>
      <c r="M31" s="398">
        <f t="shared" si="1"/>
        <v>0</v>
      </c>
      <c r="N31" s="396"/>
    </row>
    <row r="32" spans="1:14">
      <c r="A32" s="391">
        <v>10130102</v>
      </c>
      <c r="B32" s="599" t="s">
        <v>1043</v>
      </c>
      <c r="C32" s="599"/>
      <c r="D32" s="599"/>
      <c r="E32" s="599"/>
      <c r="F32" s="599"/>
      <c r="G32" s="396"/>
      <c r="H32" s="397">
        <f>+SUMIFS('GASTOS MAS INVERSIONES'!$N$14:$N$200,'GASTOS MAS INVERSIONES'!$B$14:$B$200,'Total Presupuesto'!A32,'GASTOS MAS INVERSIONES'!$H$14:$H$200,2)</f>
        <v>0</v>
      </c>
      <c r="I32" s="397">
        <f>+SUMIFS('GASTOS MAS INVERSIONES'!$N$14:$N$200,'GASTOS MAS INVERSIONES'!$B$14:$B$200,'Total Presupuesto'!A32,'GASTOS MAS INVERSIONES'!$H$14:$H$200,7)</f>
        <v>56806000</v>
      </c>
      <c r="J32" s="396"/>
      <c r="K32" s="398">
        <f t="shared" si="0"/>
        <v>56806000</v>
      </c>
      <c r="L32" s="397">
        <f>+SUMIFS('GASTOS MAS INVERSIONES'!$N$14:$N$200,'GASTOS MAS INVERSIONES'!$B$14:$B$200,'Total Presupuesto'!A32,'GASTOS MAS INVERSIONES'!$H$14:$H$200,3)+SUMIFS('GASTOS MAS INVERSIONES'!$N$14:$N$200,'GASTOS MAS INVERSIONES'!$B$14:$B$200,'Total Presupuesto'!A32,'GASTOS MAS INVERSIONES'!$H$14:$H$200,4)+SUMIFS('GASTOS MAS INVERSIONES'!$N$14:$N$200,'GASTOS MAS INVERSIONES'!$B$14:$B$200,'Total Presupuesto'!A32,'GASTOS MAS INVERSIONES'!$H$14:$H$200,6)</f>
        <v>0</v>
      </c>
      <c r="M32" s="398">
        <f t="shared" si="1"/>
        <v>56806000</v>
      </c>
      <c r="N32" s="396"/>
    </row>
    <row r="33" spans="1:14">
      <c r="A33" s="391">
        <v>10140101</v>
      </c>
      <c r="B33" s="599" t="s">
        <v>1044</v>
      </c>
      <c r="C33" s="599"/>
      <c r="D33" s="599"/>
      <c r="E33" s="599"/>
      <c r="F33" s="599"/>
      <c r="G33" s="396"/>
      <c r="H33" s="397">
        <f>+SUMIFS('GASTOS MAS INVERSIONES'!$N$14:$N$200,'GASTOS MAS INVERSIONES'!$B$14:$B$200,'Total Presupuesto'!A33,'GASTOS MAS INVERSIONES'!$H$14:$H$200,2)</f>
        <v>0</v>
      </c>
      <c r="I33" s="397">
        <f>+SUMIFS('GASTOS MAS INVERSIONES'!$N$14:$N$200,'GASTOS MAS INVERSIONES'!$B$14:$B$200,'Total Presupuesto'!A33,'GASTOS MAS INVERSIONES'!$H$14:$H$200,7)</f>
        <v>0</v>
      </c>
      <c r="J33" s="396"/>
      <c r="K33" s="398">
        <f t="shared" si="0"/>
        <v>0</v>
      </c>
      <c r="L33" s="397">
        <f>+SUMIFS('GASTOS MAS INVERSIONES'!$N$14:$N$200,'GASTOS MAS INVERSIONES'!$B$14:$B$200,'Total Presupuesto'!A33,'GASTOS MAS INVERSIONES'!$H$14:$H$200,3)+SUMIFS('GASTOS MAS INVERSIONES'!$N$14:$N$200,'GASTOS MAS INVERSIONES'!$B$14:$B$200,'Total Presupuesto'!A33,'GASTOS MAS INVERSIONES'!$H$14:$H$200,4)+SUMIFS('GASTOS MAS INVERSIONES'!$N$14:$N$200,'GASTOS MAS INVERSIONES'!$B$14:$B$200,'Total Presupuesto'!A33,'GASTOS MAS INVERSIONES'!$H$14:$H$200,6)</f>
        <v>0</v>
      </c>
      <c r="M33" s="398">
        <f t="shared" si="1"/>
        <v>0</v>
      </c>
      <c r="N33" s="396"/>
    </row>
    <row r="34" spans="1:14">
      <c r="A34" s="392" t="s">
        <v>148</v>
      </c>
      <c r="B34" s="599" t="s">
        <v>1045</v>
      </c>
      <c r="C34" s="599"/>
      <c r="D34" s="599"/>
      <c r="E34" s="599"/>
      <c r="F34" s="599"/>
      <c r="G34" s="396"/>
      <c r="H34" s="397">
        <f>+SUMIFS('GASTOS MAS INVERSIONES'!$N$14:$N$200,'GASTOS MAS INVERSIONES'!$B$14:$B$200,'Total Presupuesto'!A34,'GASTOS MAS INVERSIONES'!$H$14:$H$200,2)</f>
        <v>0</v>
      </c>
      <c r="I34" s="397">
        <f>+SUMIFS('GASTOS MAS INVERSIONES'!$N$14:$N$200,'GASTOS MAS INVERSIONES'!$B$14:$B$200,'Total Presupuesto'!A34,'GASTOS MAS INVERSIONES'!$H$14:$H$200,7)</f>
        <v>226104000</v>
      </c>
      <c r="J34" s="396"/>
      <c r="K34" s="398">
        <f t="shared" si="0"/>
        <v>226104000</v>
      </c>
      <c r="L34" s="397">
        <f>+SUMIFS('GASTOS MAS INVERSIONES'!$N$14:$N$200,'GASTOS MAS INVERSIONES'!$B$14:$B$200,'Total Presupuesto'!A34,'GASTOS MAS INVERSIONES'!$H$14:$H$200,3)+SUMIFS('GASTOS MAS INVERSIONES'!$N$14:$N$200,'GASTOS MAS INVERSIONES'!$B$14:$B$200,'Total Presupuesto'!A34,'GASTOS MAS INVERSIONES'!$H$14:$H$200,4)+SUMIFS('GASTOS MAS INVERSIONES'!$N$14:$N$200,'GASTOS MAS INVERSIONES'!$B$14:$B$200,'Total Presupuesto'!A34,'GASTOS MAS INVERSIONES'!$H$14:$H$200,6)</f>
        <v>0</v>
      </c>
      <c r="M34" s="398">
        <f t="shared" si="1"/>
        <v>226104000</v>
      </c>
      <c r="N34" s="396"/>
    </row>
    <row r="35" spans="1:14">
      <c r="A35" s="393" t="s">
        <v>149</v>
      </c>
      <c r="B35" s="599" t="s">
        <v>1046</v>
      </c>
      <c r="C35" s="599"/>
      <c r="D35" s="599"/>
      <c r="E35" s="599"/>
      <c r="F35" s="599"/>
      <c r="G35" s="396"/>
      <c r="H35" s="397">
        <f>+SUMIFS('GASTOS MAS INVERSIONES'!$N$14:$N$200,'GASTOS MAS INVERSIONES'!$B$14:$B$200,'Total Presupuesto'!A35,'GASTOS MAS INVERSIONES'!$H$14:$H$200,2)</f>
        <v>0</v>
      </c>
      <c r="I35" s="397">
        <f>+SUMIFS('GASTOS MAS INVERSIONES'!$N$14:$N$200,'GASTOS MAS INVERSIONES'!$B$14:$B$200,'Total Presupuesto'!A35,'GASTOS MAS INVERSIONES'!$H$14:$H$200,7)</f>
        <v>0</v>
      </c>
      <c r="J35" s="396"/>
      <c r="K35" s="398">
        <f t="shared" si="0"/>
        <v>0</v>
      </c>
      <c r="L35" s="397">
        <f>+SUMIFS('GASTOS MAS INVERSIONES'!$N$14:$N$200,'GASTOS MAS INVERSIONES'!$B$14:$B$200,'Total Presupuesto'!A35,'GASTOS MAS INVERSIONES'!$H$14:$H$200,3)+SUMIFS('GASTOS MAS INVERSIONES'!$N$14:$N$200,'GASTOS MAS INVERSIONES'!$B$14:$B$200,'Total Presupuesto'!A35,'GASTOS MAS INVERSIONES'!$H$14:$H$200,4)+SUMIFS('GASTOS MAS INVERSIONES'!$N$14:$N$200,'GASTOS MAS INVERSIONES'!$B$14:$B$200,'Total Presupuesto'!A35,'GASTOS MAS INVERSIONES'!$H$14:$H$200,6)</f>
        <v>0</v>
      </c>
      <c r="M35" s="398">
        <f t="shared" si="1"/>
        <v>0</v>
      </c>
      <c r="N35" s="396"/>
    </row>
    <row r="36" spans="1:14">
      <c r="A36" s="393" t="s">
        <v>163</v>
      </c>
      <c r="B36" s="599" t="s">
        <v>1047</v>
      </c>
      <c r="C36" s="599"/>
      <c r="D36" s="599"/>
      <c r="E36" s="599"/>
      <c r="F36" s="599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164</v>
      </c>
      <c r="B37" s="599" t="s">
        <v>1048</v>
      </c>
      <c r="C37" s="599"/>
      <c r="D37" s="599"/>
      <c r="E37" s="599"/>
      <c r="F37" s="599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1049</v>
      </c>
      <c r="B38" s="599" t="s">
        <v>1050</v>
      </c>
      <c r="C38" s="599"/>
      <c r="D38" s="599"/>
      <c r="E38" s="599"/>
      <c r="F38" s="599"/>
      <c r="G38" s="396"/>
      <c r="H38" s="397"/>
      <c r="I38" s="396"/>
      <c r="J38" s="396"/>
      <c r="K38" s="396"/>
      <c r="L38" s="396"/>
      <c r="M38" s="396"/>
      <c r="N38" s="396"/>
    </row>
    <row r="39" spans="1:14">
      <c r="A39" s="393" t="s">
        <v>1051</v>
      </c>
      <c r="B39" s="599" t="s">
        <v>1052</v>
      </c>
      <c r="C39" s="599"/>
      <c r="D39" s="599"/>
      <c r="E39" s="599"/>
      <c r="F39" s="599"/>
      <c r="G39" s="396"/>
      <c r="H39" s="397"/>
      <c r="I39" s="396"/>
      <c r="J39" s="396"/>
      <c r="K39" s="396"/>
      <c r="L39" s="396"/>
      <c r="M39" s="396"/>
      <c r="N39" s="396"/>
    </row>
    <row r="40" spans="1:14">
      <c r="A40" s="393" t="s">
        <v>1053</v>
      </c>
      <c r="B40" s="599" t="s">
        <v>1054</v>
      </c>
      <c r="C40" s="599"/>
      <c r="D40" s="599"/>
      <c r="E40" s="599"/>
      <c r="F40" s="599"/>
      <c r="G40" s="396"/>
      <c r="H40" s="397"/>
      <c r="I40" s="396"/>
      <c r="J40" s="396"/>
      <c r="K40" s="396"/>
      <c r="L40" s="396"/>
      <c r="M40" s="396"/>
      <c r="N40" s="396"/>
    </row>
    <row r="41" spans="1:14">
      <c r="A41" s="393" t="s">
        <v>1055</v>
      </c>
      <c r="B41" s="599" t="s">
        <v>1056</v>
      </c>
      <c r="C41" s="599"/>
      <c r="D41" s="599"/>
      <c r="E41" s="599"/>
      <c r="F41" s="599"/>
      <c r="G41" s="396"/>
      <c r="H41" s="397"/>
      <c r="I41" s="396"/>
      <c r="J41" s="396"/>
      <c r="K41" s="396"/>
      <c r="L41" s="396"/>
      <c r="M41" s="396"/>
      <c r="N41" s="396"/>
    </row>
    <row r="43" spans="1:14">
      <c r="A43" s="606" t="s">
        <v>1057</v>
      </c>
      <c r="B43" s="606"/>
      <c r="C43" s="606"/>
      <c r="D43" s="606"/>
      <c r="E43" s="606"/>
      <c r="F43" s="606"/>
      <c r="G43" s="397">
        <f>+SUM(G4:G41)</f>
        <v>0</v>
      </c>
      <c r="H43" s="397">
        <f t="shared" ref="H43:M43" si="4">+SUM(H4:H41)</f>
        <v>0</v>
      </c>
      <c r="I43" s="397">
        <f t="shared" si="4"/>
        <v>440785000</v>
      </c>
      <c r="J43" s="397">
        <f t="shared" si="4"/>
        <v>0</v>
      </c>
      <c r="K43" s="397">
        <f t="shared" si="4"/>
        <v>440785000</v>
      </c>
      <c r="L43" s="397">
        <f t="shared" si="4"/>
        <v>22000000</v>
      </c>
      <c r="M43" s="397">
        <f t="shared" si="4"/>
        <v>462785000</v>
      </c>
      <c r="N43" s="396"/>
    </row>
    <row r="45" spans="1:14" ht="30">
      <c r="F45" s="399"/>
      <c r="G45" s="399"/>
      <c r="H45" s="400" t="s">
        <v>1058</v>
      </c>
      <c r="I45" s="401"/>
      <c r="J45" s="401"/>
      <c r="K45" s="401"/>
      <c r="L45" s="400" t="s">
        <v>1059</v>
      </c>
    </row>
    <row r="46" spans="1:14">
      <c r="A46" t="s">
        <v>622</v>
      </c>
      <c r="E46" s="402">
        <v>0.14000000000000001</v>
      </c>
      <c r="F46" s="399">
        <f>+$G$43*E46</f>
        <v>0</v>
      </c>
      <c r="G46" s="399"/>
      <c r="H46" s="403">
        <f>+F46+F47</f>
        <v>0</v>
      </c>
      <c r="J46" s="399"/>
      <c r="K46" s="399"/>
      <c r="L46" s="403">
        <f>+H46-M43</f>
        <v>-462785000</v>
      </c>
    </row>
    <row r="47" spans="1:14">
      <c r="A47" t="s">
        <v>1060</v>
      </c>
      <c r="E47" s="402">
        <v>0.02</v>
      </c>
      <c r="F47" s="399">
        <f t="shared" ref="F47:F51" si="5">+$G$43*E47</f>
        <v>0</v>
      </c>
      <c r="G47" s="404">
        <f>+L14+L15</f>
        <v>0</v>
      </c>
      <c r="H47" s="399"/>
      <c r="I47" s="399"/>
      <c r="J47" s="399"/>
      <c r="K47" s="399"/>
      <c r="L47" s="399"/>
    </row>
    <row r="48" spans="1:14">
      <c r="A48" t="s">
        <v>1061</v>
      </c>
      <c r="E48" s="402">
        <v>0.1</v>
      </c>
      <c r="F48" s="399">
        <f t="shared" si="5"/>
        <v>0</v>
      </c>
      <c r="G48" s="399"/>
      <c r="H48" s="399"/>
      <c r="I48" s="399"/>
      <c r="J48" s="399"/>
      <c r="K48" s="399"/>
      <c r="L48" s="399"/>
    </row>
    <row r="49" spans="1:12">
      <c r="A49" t="s">
        <v>1062</v>
      </c>
      <c r="E49" s="402">
        <v>0.62</v>
      </c>
      <c r="F49" s="399">
        <f t="shared" si="5"/>
        <v>0</v>
      </c>
      <c r="G49" s="399"/>
      <c r="H49" s="399"/>
      <c r="I49" s="399"/>
      <c r="J49" s="399"/>
      <c r="K49" s="399"/>
      <c r="L49" s="399"/>
    </row>
    <row r="50" spans="1:12">
      <c r="A50" t="s">
        <v>1063</v>
      </c>
      <c r="E50" s="402">
        <v>0.02</v>
      </c>
      <c r="F50" s="399">
        <f t="shared" si="5"/>
        <v>0</v>
      </c>
      <c r="G50" s="399"/>
      <c r="H50" s="399"/>
      <c r="I50" s="399"/>
      <c r="J50" s="399"/>
      <c r="K50" s="399"/>
      <c r="L50" s="399"/>
    </row>
    <row r="51" spans="1:12">
      <c r="A51" t="s">
        <v>1064</v>
      </c>
      <c r="E51" s="402">
        <v>0.1</v>
      </c>
      <c r="F51" s="399">
        <f t="shared" si="5"/>
        <v>0</v>
      </c>
      <c r="G51" s="399"/>
      <c r="H51" s="399"/>
      <c r="I51" s="399"/>
      <c r="J51" s="399"/>
      <c r="K51" s="399"/>
      <c r="L51" s="399"/>
    </row>
    <row r="52" spans="1:12">
      <c r="E52" s="402">
        <f>SUM(E46:E51)</f>
        <v>1</v>
      </c>
      <c r="F52" s="399"/>
      <c r="G52" s="399"/>
      <c r="H52" s="399"/>
      <c r="I52" s="399"/>
      <c r="J52" s="399"/>
      <c r="K52" s="399"/>
      <c r="L52" s="399"/>
    </row>
  </sheetData>
  <mergeCells count="40">
    <mergeCell ref="B41:F41"/>
    <mergeCell ref="A43:F43"/>
    <mergeCell ref="B35:F35"/>
    <mergeCell ref="B36:F36"/>
    <mergeCell ref="B37:F37"/>
    <mergeCell ref="B38:F38"/>
    <mergeCell ref="B39:F39"/>
    <mergeCell ref="B40:F40"/>
    <mergeCell ref="B34:F34"/>
    <mergeCell ref="B21:F21"/>
    <mergeCell ref="B22:F22"/>
    <mergeCell ref="B23:F23"/>
    <mergeCell ref="B24:F24"/>
    <mergeCell ref="B25:F25"/>
    <mergeCell ref="B26:F26"/>
    <mergeCell ref="B27:F27"/>
    <mergeCell ref="B30:F30"/>
    <mergeCell ref="B31:F31"/>
    <mergeCell ref="B32:F32"/>
    <mergeCell ref="B33:F33"/>
    <mergeCell ref="B28:F28"/>
    <mergeCell ref="B29:F29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7">
    <cfRule type="expression" dxfId="3" priority="3">
      <formula>$G$47&lt;$H$47</formula>
    </cfRule>
    <cfRule type="expression" dxfId="2" priority="4">
      <formula>$G$47&gt;$H$47</formula>
    </cfRule>
  </conditionalFormatting>
  <conditionalFormatting sqref="L46">
    <cfRule type="expression" dxfId="1" priority="1">
      <formula>$M$46&gt;0</formula>
    </cfRule>
    <cfRule type="expression" dxfId="0" priority="2">
      <formula>$M$46&lt;0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1A719C-FD58-42F6-8251-505D40341A0C}">
          <x14:formula1>
            <xm:f>Listas!$L$8:$L$100</xm:f>
          </x14:formula1>
          <xm:sqref>B28:B29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99" t="s">
        <v>432</v>
      </c>
      <c r="C1" s="299"/>
      <c r="D1" s="303"/>
      <c r="E1" s="303"/>
      <c r="F1" s="303"/>
    </row>
    <row r="2" spans="2:6">
      <c r="B2" s="299" t="s">
        <v>433</v>
      </c>
      <c r="C2" s="299"/>
      <c r="D2" s="303"/>
      <c r="E2" s="303"/>
      <c r="F2" s="303"/>
    </row>
    <row r="3" spans="2:6">
      <c r="B3" s="300"/>
      <c r="C3" s="300"/>
      <c r="D3" s="304"/>
      <c r="E3" s="304"/>
      <c r="F3" s="304"/>
    </row>
    <row r="4" spans="2:6" ht="45">
      <c r="B4" s="300" t="s">
        <v>434</v>
      </c>
      <c r="C4" s="300"/>
      <c r="D4" s="304"/>
      <c r="E4" s="304"/>
      <c r="F4" s="304"/>
    </row>
    <row r="5" spans="2:6">
      <c r="B5" s="300"/>
      <c r="C5" s="300"/>
      <c r="D5" s="304"/>
      <c r="E5" s="304"/>
      <c r="F5" s="304"/>
    </row>
    <row r="6" spans="2:6" ht="30">
      <c r="B6" s="299" t="s">
        <v>435</v>
      </c>
      <c r="C6" s="299"/>
      <c r="D6" s="303"/>
      <c r="E6" s="303" t="s">
        <v>436</v>
      </c>
      <c r="F6" s="303" t="s">
        <v>437</v>
      </c>
    </row>
    <row r="7" spans="2:6" ht="15.75" thickBot="1">
      <c r="B7" s="300"/>
      <c r="C7" s="300"/>
      <c r="D7" s="304"/>
      <c r="E7" s="304"/>
      <c r="F7" s="304"/>
    </row>
    <row r="8" spans="2:6" ht="75.75" thickBot="1">
      <c r="B8" s="301" t="s">
        <v>438</v>
      </c>
      <c r="C8" s="302"/>
      <c r="D8" s="305"/>
      <c r="E8" s="305" t="s">
        <v>440</v>
      </c>
      <c r="F8" s="306" t="s">
        <v>439</v>
      </c>
    </row>
    <row r="9" spans="2:6" ht="15.75" thickBot="1">
      <c r="B9" s="300"/>
      <c r="C9" s="300"/>
      <c r="D9" s="304"/>
      <c r="E9" s="304"/>
      <c r="F9" s="304"/>
    </row>
    <row r="10" spans="2:6" ht="45.75" thickBot="1">
      <c r="B10" s="301" t="s">
        <v>441</v>
      </c>
      <c r="C10" s="302"/>
      <c r="D10" s="305"/>
      <c r="E10" s="305">
        <v>91</v>
      </c>
      <c r="F10" s="306" t="s">
        <v>439</v>
      </c>
    </row>
    <row r="11" spans="2:6">
      <c r="B11" s="300"/>
      <c r="C11" s="300"/>
      <c r="D11" s="304"/>
      <c r="E11" s="304"/>
      <c r="F11" s="304"/>
    </row>
    <row r="12" spans="2:6">
      <c r="B12" s="300"/>
      <c r="C12" s="300"/>
      <c r="D12" s="304"/>
      <c r="E12" s="304"/>
      <c r="F12" s="30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2020-02-20T21:27:08Z</dcterms:modified>
</cp:coreProperties>
</file>