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Universidad Libre\Presupuesto 2020\07 Admin\"/>
    </mc:Choice>
  </mc:AlternateContent>
  <xr:revisionPtr revIDLastSave="0" documentId="13_ncr:1_{9F00D610-A88E-4E56-9B24-06C102E428EF}" xr6:coauthVersionLast="45" xr6:coauthVersionMax="45" xr10:uidLastSave="{00000000-0000-0000-0000-000000000000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8" i="7" l="1"/>
  <c r="L14" i="7" l="1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B14" i="7" l="1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H14" i="7"/>
  <c r="J14" i="7"/>
  <c r="H15" i="7"/>
  <c r="H16" i="7"/>
  <c r="H17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L100" i="7"/>
  <c r="H101" i="7"/>
  <c r="L101" i="7"/>
  <c r="H102" i="7"/>
  <c r="J102" i="7"/>
  <c r="L102" i="7"/>
  <c r="L104" i="7" l="1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H105" i="7" l="1"/>
  <c r="J105" i="7"/>
  <c r="H106" i="7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H113" i="7"/>
  <c r="J113" i="7"/>
  <c r="H114" i="7"/>
  <c r="J114" i="7"/>
  <c r="H115" i="7"/>
  <c r="J115" i="7"/>
  <c r="H116" i="7"/>
  <c r="J116" i="7"/>
  <c r="H117" i="7"/>
  <c r="J117" i="7"/>
  <c r="H118" i="7"/>
  <c r="J118" i="7"/>
  <c r="H119" i="7"/>
  <c r="J119" i="7"/>
  <c r="H120" i="7"/>
  <c r="J120" i="7"/>
  <c r="H121" i="7"/>
  <c r="J121" i="7"/>
  <c r="L121" i="7"/>
  <c r="H122" i="7"/>
  <c r="J122" i="7"/>
  <c r="L122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J104" i="7"/>
  <c r="H104" i="7"/>
  <c r="AA103" i="7"/>
  <c r="J103" i="7"/>
  <c r="H103" i="7" l="1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L155" i="7" l="1"/>
  <c r="L154" i="7"/>
  <c r="E50" i="12"/>
  <c r="F49" i="12"/>
  <c r="F48" i="12"/>
  <c r="F47" i="12"/>
  <c r="F46" i="12"/>
  <c r="F45" i="12"/>
  <c r="H44" i="12"/>
  <c r="F44" i="12"/>
  <c r="J41" i="12"/>
  <c r="G41" i="12"/>
  <c r="B103" i="7"/>
  <c r="B104" i="7"/>
  <c r="B105" i="7"/>
  <c r="B106" i="7"/>
  <c r="B107" i="7"/>
  <c r="L103" i="7"/>
  <c r="B108" i="7"/>
  <c r="B109" i="7"/>
  <c r="B110" i="7"/>
  <c r="B111" i="7"/>
  <c r="B112" i="7"/>
  <c r="B113" i="7"/>
  <c r="B114" i="7"/>
  <c r="B115" i="7"/>
  <c r="B116" i="7"/>
  <c r="B11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A10" i="4" l="1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H12" i="12"/>
  <c r="H18" i="12"/>
  <c r="K18" i="12" s="1"/>
  <c r="H22" i="12"/>
  <c r="K22" i="12" s="1"/>
  <c r="H26" i="12"/>
  <c r="K26" i="12" s="1"/>
  <c r="H30" i="12"/>
  <c r="K30" i="12" s="1"/>
  <c r="H4" i="12"/>
  <c r="K4" i="12" s="1"/>
  <c r="L16" i="12"/>
  <c r="I16" i="12"/>
  <c r="K16" i="12" s="1"/>
  <c r="H8" i="12"/>
  <c r="I8" i="12"/>
  <c r="L8" i="12"/>
  <c r="I110" i="4"/>
  <c r="J110" i="4"/>
  <c r="I111" i="4"/>
  <c r="J111" i="4"/>
  <c r="J109" i="4"/>
  <c r="I109" i="4"/>
  <c r="F35" i="5"/>
  <c r="F30" i="5"/>
  <c r="F33" i="5" s="1"/>
  <c r="G27" i="5"/>
  <c r="F27" i="5"/>
  <c r="F26" i="5"/>
  <c r="F25" i="5"/>
  <c r="F24" i="5"/>
  <c r="F23" i="5"/>
  <c r="F22" i="5"/>
  <c r="K7" i="12" l="1"/>
  <c r="M26" i="12"/>
  <c r="K29" i="12"/>
  <c r="M29" i="12" s="1"/>
  <c r="M22" i="12"/>
  <c r="K12" i="12"/>
  <c r="M12" i="12" s="1"/>
  <c r="K33" i="12"/>
  <c r="M33" i="12" s="1"/>
  <c r="K17" i="12"/>
  <c r="M17" i="12" s="1"/>
  <c r="M30" i="12"/>
  <c r="M4" i="12"/>
  <c r="M18" i="12"/>
  <c r="K21" i="12"/>
  <c r="M21" i="12" s="1"/>
  <c r="I41" i="12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16" i="12"/>
  <c r="M7" i="12"/>
  <c r="K11" i="12"/>
  <c r="M11" i="12" s="1"/>
  <c r="K32" i="12"/>
  <c r="M32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F17" i="5"/>
  <c r="K41" i="12" l="1"/>
  <c r="M41" i="12"/>
  <c r="E12" i="5"/>
  <c r="J10" i="4" s="1"/>
  <c r="I9" i="7" s="1"/>
  <c r="N150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78" i="4" s="1"/>
  <c r="L65" i="4"/>
  <c r="F103" i="4"/>
  <c r="L103" i="4"/>
  <c r="L27" i="4"/>
  <c r="L29" i="4" s="1"/>
  <c r="L105" i="4" s="1"/>
</calcChain>
</file>

<file path=xl/sharedStrings.xml><?xml version="1.0" encoding="utf-8"?>
<sst xmlns="http://schemas.openxmlformats.org/spreadsheetml/2006/main" count="3091" uniqueCount="1267">
  <si>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</si>
  <si>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</si>
  <si>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</si>
  <si>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</si>
  <si>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</si>
  <si>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</si>
  <si>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</si>
  <si>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</si>
  <si>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</si>
  <si>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</si>
  <si>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</si>
  <si>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</si>
  <si>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</si>
  <si>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</si>
  <si>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</si>
  <si>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</si>
  <si>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</si>
  <si>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</si>
  <si>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</si>
  <si>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</si>
  <si>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</si>
  <si>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</si>
  <si>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</si>
  <si>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</si>
  <si>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</si>
  <si>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</si>
  <si>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</si>
  <si>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</si>
  <si>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</si>
  <si>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</si>
  <si>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</si>
  <si>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</si>
  <si>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</si>
  <si>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</si>
  <si>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</si>
  <si>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</si>
  <si>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</si>
  <si>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</si>
  <si>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</si>
  <si>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</si>
  <si>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</si>
  <si>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</si>
  <si>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</si>
  <si>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</si>
  <si>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</si>
  <si>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</si>
  <si>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</si>
  <si>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</si>
  <si>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</si>
  <si>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</si>
  <si>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</si>
  <si>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</si>
  <si>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</si>
  <si>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</si>
  <si>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</si>
  <si>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</si>
  <si>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</si>
  <si>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</si>
  <si>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</si>
  <si>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</si>
  <si>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</si>
  <si>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</si>
  <si>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</si>
  <si>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</si>
  <si>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</si>
  <si>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</si>
  <si>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</si>
  <si>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</si>
  <si>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</si>
  <si>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</si>
  <si>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</si>
  <si>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</si>
  <si>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</si>
  <si>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</si>
  <si>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</si>
  <si>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</si>
  <si>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</si>
  <si>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</si>
  <si>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</si>
  <si>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</si>
  <si>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</si>
  <si>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</si>
  <si>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</si>
  <si>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</si>
  <si>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</si>
  <si>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</si>
  <si>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</si>
  <si>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</si>
  <si>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</si>
  <si>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</si>
  <si>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</si>
  <si>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</si>
  <si>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</si>
  <si>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</si>
  <si>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</si>
  <si>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</si>
  <si>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</si>
  <si>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</si>
  <si>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</si>
  <si>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</si>
  <si>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</si>
  <si>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</si>
  <si>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</si>
  <si>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</si>
  <si>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</si>
  <si>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</si>
  <si>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</si>
  <si>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</si>
  <si>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</si>
  <si>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</si>
  <si>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</si>
  <si>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</si>
  <si>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</si>
  <si>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</si>
  <si>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</si>
  <si>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</si>
  <si>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</si>
  <si>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</si>
  <si>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</si>
  <si>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</si>
  <si>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</si>
  <si>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</si>
  <si>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</si>
  <si>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</si>
  <si>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</si>
  <si>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</si>
  <si>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</si>
  <si>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</si>
  <si>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</si>
  <si>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</si>
  <si>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</si>
  <si>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</si>
  <si>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</si>
  <si>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</si>
  <si>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</si>
  <si>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</si>
  <si>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</si>
  <si>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</si>
  <si>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</si>
  <si>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</si>
  <si>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</si>
  <si>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</si>
  <si>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</si>
  <si>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</si>
  <si>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</si>
  <si>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</si>
  <si>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</si>
  <si>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</si>
  <si>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</si>
  <si>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</si>
  <si>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</si>
  <si>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</si>
  <si>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</si>
  <si>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</si>
  <si>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</si>
  <si>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</si>
  <si>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</si>
  <si>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</si>
  <si>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</si>
  <si>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</si>
  <si>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</si>
  <si>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</si>
  <si>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</si>
  <si>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</si>
  <si>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</si>
  <si>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</si>
  <si>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</si>
  <si>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</si>
  <si>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</si>
  <si>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</si>
  <si>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</si>
  <si>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</si>
  <si>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</si>
  <si>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</si>
  <si>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</si>
  <si>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</si>
  <si>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</si>
  <si>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</si>
  <si>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</si>
  <si>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</si>
  <si>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</si>
  <si>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</si>
  <si>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</si>
  <si>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</si>
  <si>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</si>
  <si>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</si>
  <si>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</si>
  <si>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</si>
  <si>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</si>
  <si>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</si>
  <si>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</si>
  <si>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</si>
  <si>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</si>
  <si>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</si>
  <si>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</si>
  <si>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</si>
  <si>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</si>
  <si>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</si>
  <si>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</si>
  <si>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</si>
  <si>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</si>
  <si>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</si>
  <si>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</si>
  <si>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</si>
  <si>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</si>
  <si>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</si>
  <si>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</si>
  <si>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</si>
  <si>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</si>
  <si>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</si>
  <si>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</si>
  <si>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</si>
  <si>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</si>
  <si>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</si>
  <si>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</si>
  <si>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</si>
  <si>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</si>
  <si>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</si>
  <si>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</si>
  <si>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</si>
  <si>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</si>
  <si>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</si>
  <si>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</si>
  <si>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</si>
  <si>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</si>
  <si>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</si>
  <si>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</si>
  <si>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</si>
  <si>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</si>
  <si>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</si>
  <si>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</si>
  <si>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</si>
  <si>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</si>
  <si>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</si>
  <si>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</si>
  <si>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</si>
  <si>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</si>
  <si>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</si>
  <si>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</si>
  <si>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</si>
  <si>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</si>
  <si>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</si>
  <si>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</si>
  <si>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</si>
  <si>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</si>
  <si>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</si>
  <si>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</si>
  <si>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</si>
  <si>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</si>
  <si>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</si>
  <si>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</si>
  <si>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</si>
  <si>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</si>
  <si>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</si>
  <si>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</si>
  <si>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</si>
  <si>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</si>
  <si>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</si>
  <si>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</si>
  <si>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</si>
  <si>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</si>
  <si>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</si>
  <si>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</si>
  <si>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</si>
  <si>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</si>
  <si>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</si>
  <si>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</si>
  <si>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</si>
  <si>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</si>
  <si>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</si>
  <si>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</si>
  <si>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</si>
  <si>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</si>
  <si>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</si>
  <si>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</si>
  <si>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</si>
  <si>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</si>
  <si>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</si>
  <si>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</si>
  <si>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</si>
  <si>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</si>
  <si>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</si>
  <si>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</si>
  <si>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</si>
  <si>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</si>
  <si>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</si>
  <si>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</si>
  <si>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</si>
  <si>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</si>
  <si>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</si>
  <si>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</si>
  <si>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</si>
  <si>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</si>
  <si>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</si>
  <si>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</si>
  <si>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</si>
  <si>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</si>
  <si>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</si>
  <si>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</si>
  <si>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</si>
  <si>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</si>
  <si>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</si>
  <si>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</si>
  <si>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</si>
  <si>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</si>
  <si>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</si>
  <si>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</si>
  <si>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</si>
  <si>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</si>
  <si>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</si>
  <si>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</si>
  <si>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</si>
  <si>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</si>
  <si>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</si>
  <si>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</si>
  <si>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</si>
  <si>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</si>
  <si>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</si>
  <si>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</si>
  <si>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</si>
  <si>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</si>
  <si>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</si>
  <si>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</si>
  <si>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</si>
  <si>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</si>
  <si>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</si>
  <si>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</si>
  <si>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</si>
  <si>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</si>
  <si>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</si>
  <si>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</si>
  <si>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</si>
  <si>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</si>
  <si>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</si>
  <si>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</si>
  <si>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</si>
  <si>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</si>
  <si>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</si>
  <si>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</si>
  <si>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</si>
  <si>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</si>
  <si>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</si>
  <si>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</si>
  <si>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</si>
  <si>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</si>
  <si>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</si>
  <si>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</si>
  <si>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</si>
  <si>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</si>
  <si>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</si>
  <si>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</si>
  <si>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</si>
  <si>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</si>
  <si>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</si>
  <si>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</si>
  <si>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</si>
  <si>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</si>
  <si>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</si>
  <si>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</si>
  <si>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</si>
  <si>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</si>
  <si>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</si>
  <si>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</si>
  <si>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</si>
  <si>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</si>
  <si>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</si>
  <si>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</si>
  <si>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</si>
  <si>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</si>
  <si>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</si>
  <si>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</si>
  <si>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</si>
  <si>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</si>
  <si>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</si>
  <si>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</si>
  <si>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</si>
  <si>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</si>
  <si>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</si>
  <si>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</si>
  <si>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</si>
  <si>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</si>
  <si>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</si>
  <si>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</si>
  <si>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</si>
  <si>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</si>
  <si>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</si>
  <si>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</si>
  <si>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</si>
  <si>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</si>
  <si>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</si>
  <si>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</si>
  <si>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</si>
  <si>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</si>
  <si>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</si>
  <si>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</si>
  <si>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</si>
  <si>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</si>
  <si>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</si>
  <si>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</si>
  <si>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</si>
  <si>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</si>
  <si>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</si>
  <si>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</si>
  <si>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</si>
  <si>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</si>
  <si>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</si>
  <si>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</si>
  <si>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</si>
  <si>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</si>
  <si>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</si>
  <si>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</si>
  <si>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</si>
  <si>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</si>
  <si>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</si>
  <si>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</si>
  <si>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</si>
  <si>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</si>
  <si>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</si>
  <si>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</si>
  <si>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</si>
  <si>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</si>
  <si>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</si>
  <si>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</si>
  <si>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</si>
  <si>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</si>
  <si>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</si>
  <si>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</si>
  <si>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</si>
  <si>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</si>
  <si>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</si>
  <si>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</si>
  <si>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</si>
  <si>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</si>
  <si>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</si>
  <si>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</si>
  <si>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</si>
  <si>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</si>
  <si>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</si>
  <si>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</si>
  <si>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</si>
  <si>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</si>
  <si>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</si>
  <si>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</si>
  <si>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</si>
  <si>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</si>
  <si>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</si>
  <si>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</si>
  <si>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</si>
  <si>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</si>
  <si>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</si>
  <si>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</si>
  <si>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</si>
  <si>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</si>
  <si>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</si>
  <si>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</si>
  <si>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</si>
  <si>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</si>
  <si>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</si>
  <si>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</si>
  <si>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</si>
  <si>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</si>
  <si>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</si>
  <si>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</si>
  <si>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</si>
  <si>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</si>
  <si>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</si>
  <si>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</si>
  <si>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</si>
  <si>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</si>
  <si>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</si>
  <si>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</si>
  <si>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</si>
  <si>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</si>
  <si>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</si>
  <si>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</si>
  <si>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</si>
  <si>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</si>
  <si>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</si>
  <si>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</si>
  <si>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</si>
  <si>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</si>
  <si>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</si>
  <si>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</si>
  <si>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</si>
  <si>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</si>
  <si>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</si>
  <si>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</si>
  <si>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</si>
  <si>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</si>
  <si>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</si>
  <si>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</si>
  <si>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</si>
  <si>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</si>
  <si>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</si>
  <si>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</si>
  <si>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</si>
  <si>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</si>
  <si>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</si>
  <si>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</si>
  <si>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</si>
  <si>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</si>
  <si>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</si>
  <si>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</si>
  <si>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</si>
  <si>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</si>
  <si>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</si>
  <si>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</si>
  <si>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</si>
  <si>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</si>
  <si>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</si>
  <si>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</si>
  <si>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</si>
  <si>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</si>
  <si>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</si>
  <si>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</si>
  <si>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</si>
  <si>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</si>
  <si>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</si>
  <si>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</si>
  <si>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</si>
  <si>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</si>
  <si>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</si>
  <si>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</si>
  <si>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</si>
  <si>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</si>
  <si>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</si>
  <si>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</si>
  <si>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</si>
  <si>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</si>
  <si>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</si>
  <si>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</si>
  <si>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</si>
  <si>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</si>
  <si>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</si>
  <si>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</si>
  <si>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</si>
  <si>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</si>
  <si>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</si>
  <si>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</si>
  <si>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</si>
  <si>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</si>
  <si>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</si>
  <si>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</si>
  <si>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</si>
  <si>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</si>
  <si>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</si>
  <si>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</si>
  <si>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</si>
  <si>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</si>
  <si>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</si>
  <si>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</si>
  <si>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</si>
  <si>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</si>
  <si>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</si>
  <si>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</si>
  <si>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</si>
  <si>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</si>
  <si>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</si>
  <si>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</si>
  <si>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</si>
  <si>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</si>
  <si>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</si>
  <si>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</si>
  <si>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</si>
  <si>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</si>
  <si>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</si>
  <si>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</si>
  <si>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</si>
  <si>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</si>
  <si>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</si>
  <si>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</si>
  <si>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</si>
  <si>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</si>
  <si>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</si>
  <si>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</si>
  <si>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</si>
  <si>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</si>
  <si>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</si>
  <si>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</si>
  <si>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</si>
  <si>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</si>
  <si>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</si>
  <si>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</si>
  <si>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</si>
  <si>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</si>
  <si>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</si>
  <si>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</si>
  <si>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</si>
  <si>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</si>
  <si>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</si>
  <si>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</si>
  <si>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</si>
  <si>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</si>
  <si>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</si>
  <si>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</si>
  <si>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</si>
  <si>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</si>
  <si>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</si>
  <si>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</si>
  <si>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</si>
  <si>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</si>
  <si>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</si>
  <si>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</si>
  <si>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</si>
  <si>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</si>
  <si>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</si>
  <si>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</si>
  <si>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</si>
  <si>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</si>
  <si>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</si>
  <si>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</si>
  <si>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</si>
  <si>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</si>
  <si>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</si>
  <si>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</si>
  <si>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</si>
  <si>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</si>
  <si>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</si>
  <si>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</si>
  <si>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</si>
  <si>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</si>
  <si>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</si>
  <si>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</si>
  <si>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</si>
  <si>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</si>
  <si>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</si>
  <si>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</si>
  <si>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</si>
  <si>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</si>
  <si>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</si>
  <si>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</si>
  <si>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</si>
  <si>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</si>
  <si>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</si>
  <si>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</si>
  <si>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</si>
  <si>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</si>
  <si>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</si>
  <si>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</si>
  <si>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</si>
  <si>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</si>
  <si>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</si>
  <si>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</si>
  <si>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</si>
  <si>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</si>
  <si>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</si>
  <si>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</si>
  <si>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</si>
  <si>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</si>
  <si>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</si>
  <si>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</si>
  <si>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</si>
  <si>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</si>
  <si>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</si>
  <si>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</si>
  <si>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</si>
  <si>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</si>
  <si>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</si>
  <si>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</si>
  <si>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</si>
  <si>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</si>
  <si>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</si>
  <si>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</si>
  <si>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</si>
  <si>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</si>
  <si>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</si>
  <si>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</si>
  <si>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</si>
  <si>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</si>
  <si>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</si>
  <si>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</si>
  <si>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</si>
  <si>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</si>
  <si>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</si>
  <si>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</si>
  <si>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</si>
  <si>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</si>
  <si>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</si>
  <si>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</si>
  <si>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</si>
  <si>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</si>
  <si>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</si>
  <si>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</si>
  <si>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</si>
  <si>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</si>
  <si>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</si>
  <si>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</si>
  <si>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</si>
  <si>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</si>
  <si>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</si>
  <si>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</si>
  <si>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</si>
  <si>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</si>
  <si>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</si>
  <si>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</si>
  <si>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</si>
  <si>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</si>
  <si>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</si>
  <si>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</si>
  <si>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</si>
  <si>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</si>
  <si>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</si>
  <si>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</si>
  <si>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</si>
  <si>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</si>
  <si>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</si>
  <si>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</si>
  <si>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</si>
  <si>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</si>
  <si>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</si>
  <si>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</si>
  <si>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</si>
  <si>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</si>
  <si>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</si>
  <si>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</si>
  <si>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</si>
  <si>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</si>
  <si>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</si>
  <si>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</si>
  <si>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</si>
  <si>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</si>
  <si>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</si>
  <si>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</si>
  <si>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</si>
  <si>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</si>
  <si>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</si>
  <si>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</si>
  <si>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</si>
  <si>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</si>
  <si>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</si>
  <si>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</si>
  <si>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</si>
  <si>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</si>
  <si>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</si>
  <si>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</si>
  <si>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</si>
  <si>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</si>
  <si>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</si>
  <si>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</si>
  <si>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</si>
  <si>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</si>
  <si>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</si>
  <si>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</si>
  <si>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</si>
  <si>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</si>
  <si>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</si>
  <si>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</si>
  <si>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</si>
  <si>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</si>
  <si>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</si>
  <si>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</si>
  <si>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</si>
  <si>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</si>
  <si>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</si>
  <si>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</si>
  <si>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</si>
  <si>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</si>
  <si>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</si>
  <si>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</si>
  <si>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</si>
  <si>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</si>
  <si>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</si>
  <si>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</si>
  <si>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</si>
  <si>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</si>
  <si>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</si>
  <si>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</si>
  <si>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</si>
  <si>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</si>
  <si>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</si>
  <si>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</si>
  <si>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</si>
  <si>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</si>
  <si>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</si>
  <si>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</si>
  <si>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</si>
  <si>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</si>
  <si>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</si>
  <si>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</si>
  <si>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</si>
  <si>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</si>
  <si>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</si>
  <si>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</si>
  <si>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</si>
  <si>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</si>
  <si>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</si>
  <si>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</si>
  <si>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</si>
  <si>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</si>
  <si>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</si>
  <si>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</si>
  <si>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</si>
  <si>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</si>
  <si>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</si>
  <si>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</si>
  <si>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</si>
  <si>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</si>
  <si>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</si>
  <si>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</si>
  <si>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</si>
  <si>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</si>
  <si>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</si>
  <si>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</si>
  <si>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</si>
  <si>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</si>
  <si>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</si>
  <si>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</si>
  <si>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</si>
  <si>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</si>
  <si>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</si>
  <si>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</si>
  <si>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</si>
  <si>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</si>
  <si>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</si>
  <si>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</si>
  <si>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</si>
  <si>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</si>
  <si>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</si>
  <si>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</si>
  <si>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</si>
  <si>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</si>
  <si>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</si>
  <si>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</si>
  <si>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</si>
  <si>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</si>
  <si>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</si>
  <si>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</si>
  <si>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</si>
  <si>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</si>
  <si>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</si>
  <si>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</si>
  <si>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</si>
  <si>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</si>
  <si>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</si>
  <si>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</si>
  <si>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</si>
  <si>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</si>
  <si>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</si>
  <si>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</si>
  <si>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</si>
  <si>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</si>
  <si>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</si>
  <si>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</si>
  <si>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</si>
  <si>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</si>
  <si>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</si>
  <si>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</si>
  <si>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</si>
  <si>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</si>
  <si>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</si>
  <si>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</si>
  <si>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</si>
  <si>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</si>
  <si>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</si>
  <si>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</si>
  <si>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</si>
  <si>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</si>
  <si>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</si>
  <si>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</si>
  <si>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</si>
  <si>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</si>
  <si>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</si>
  <si>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</si>
  <si>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</si>
  <si>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</si>
  <si>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</si>
  <si>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</si>
  <si>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</si>
  <si>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</si>
  <si>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</si>
  <si>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</si>
  <si>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</si>
  <si>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</si>
  <si>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</si>
  <si>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</si>
  <si>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</si>
  <si>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</si>
  <si>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</si>
  <si>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</si>
  <si>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</si>
  <si>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</si>
  <si>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</si>
  <si>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</si>
  <si>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</si>
  <si>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</si>
  <si>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</si>
  <si>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</si>
  <si>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</si>
  <si>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</si>
  <si>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</si>
  <si>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</si>
  <si>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</si>
  <si>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</si>
  <si>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</si>
  <si>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</si>
  <si>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</si>
  <si>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</si>
  <si>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</si>
  <si>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</si>
  <si>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</si>
  <si>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</si>
  <si>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</si>
  <si>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</si>
  <si>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</si>
  <si>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</si>
  <si>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</si>
  <si>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</si>
  <si>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</si>
  <si>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</si>
  <si>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</si>
  <si>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</si>
  <si>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</si>
  <si>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</si>
  <si>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</si>
  <si>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</si>
  <si>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</si>
  <si>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</si>
  <si>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</si>
  <si>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</si>
  <si>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</si>
  <si>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</si>
  <si>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</si>
  <si>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</si>
  <si>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</si>
  <si>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</si>
  <si>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</si>
  <si>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</si>
  <si>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</si>
  <si>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</si>
  <si>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</si>
  <si>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</si>
  <si>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</si>
  <si>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</si>
  <si>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</si>
  <si>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</si>
  <si>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</si>
  <si>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</si>
  <si>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</si>
  <si>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</si>
  <si>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</si>
  <si>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</si>
  <si>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</si>
  <si>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</si>
  <si>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</si>
  <si>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</si>
  <si>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</si>
  <si>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</si>
  <si>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</si>
  <si>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</si>
  <si>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</si>
  <si>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</si>
  <si>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</si>
  <si>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</si>
  <si>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</si>
  <si>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</si>
  <si>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</si>
  <si>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</si>
  <si>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</si>
  <si>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</si>
  <si>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</si>
  <si>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</si>
  <si>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</si>
  <si>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</si>
  <si>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</si>
  <si>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</si>
  <si>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</si>
  <si>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</si>
  <si>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</si>
  <si>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</si>
  <si>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</si>
  <si>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</si>
  <si>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</si>
  <si>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</si>
  <si>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</si>
  <si>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</si>
  <si>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</si>
  <si>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</si>
  <si>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</si>
  <si>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</si>
  <si>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</si>
  <si>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</si>
  <si>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</si>
  <si>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</si>
  <si>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</si>
  <si>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</si>
  <si>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</si>
  <si>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</si>
  <si>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</si>
  <si>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</si>
  <si>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</si>
  <si>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</si>
  <si>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</si>
  <si>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</si>
  <si>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</si>
  <si>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</si>
  <si>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</si>
  <si>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</si>
  <si>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</si>
  <si>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</si>
  <si>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</si>
  <si>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</si>
  <si>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</si>
  <si>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</si>
  <si>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</si>
  <si>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</si>
  <si>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</si>
  <si>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</si>
  <si>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</si>
  <si>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</si>
  <si>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</si>
  <si>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</si>
  <si>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</si>
  <si>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</si>
  <si>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</si>
  <si>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</si>
  <si>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</si>
  <si>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</si>
  <si>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</si>
  <si>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</si>
  <si>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</si>
  <si>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</si>
  <si>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</si>
  <si>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</si>
  <si>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</si>
  <si>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</si>
  <si>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</si>
  <si>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</si>
  <si>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</si>
  <si>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</si>
  <si>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</si>
  <si>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</si>
  <si>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</si>
  <si>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</si>
  <si>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</si>
  <si>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</si>
  <si>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</si>
  <si>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</si>
  <si>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</si>
  <si>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</si>
  <si>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</si>
  <si>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</si>
  <si>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</si>
  <si>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</si>
  <si>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</si>
  <si>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</si>
  <si>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</si>
  <si>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</si>
  <si>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</si>
  <si>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</si>
  <si>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</si>
  <si>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</si>
  <si>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</si>
  <si>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</si>
  <si>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</si>
  <si>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</si>
  <si>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</si>
  <si>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</si>
  <si>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</si>
  <si>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</si>
  <si>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</si>
  <si>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</si>
  <si>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</si>
  <si>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</si>
  <si>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</si>
  <si>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</si>
  <si>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</si>
  <si>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</si>
  <si>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</si>
  <si>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</si>
  <si>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</si>
  <si>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</si>
  <si>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</si>
  <si>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</si>
  <si>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</si>
  <si>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</si>
  <si>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</si>
  <si>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</si>
  <si>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</si>
  <si>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</si>
  <si>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</si>
  <si>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</si>
  <si>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</si>
  <si>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</si>
  <si>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</si>
  <si>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</si>
  <si>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</si>
  <si>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</si>
  <si>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</si>
  <si>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</si>
  <si>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</si>
  <si>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</si>
  <si>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</si>
  <si>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</si>
  <si>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</si>
  <si>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</si>
  <si>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</si>
  <si>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</si>
  <si>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</si>
  <si>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</si>
  <si>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</si>
  <si>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</si>
  <si>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</si>
  <si>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</si>
  <si>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</si>
  <si>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</si>
  <si>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</si>
  <si>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</si>
  <si>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</si>
  <si>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</si>
  <si>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</si>
  <si>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</si>
  <si>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</si>
  <si>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</si>
  <si>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</si>
  <si>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</si>
  <si>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</si>
  <si>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</si>
  <si>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</si>
  <si>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</si>
  <si>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</si>
  <si>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</si>
  <si>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</si>
  <si>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</si>
  <si>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</si>
  <si>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</si>
  <si>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</si>
  <si>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</si>
  <si>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</si>
  <si>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</si>
  <si>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</si>
  <si>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</si>
  <si>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</si>
  <si>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</si>
  <si>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</si>
  <si>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</si>
  <si>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</si>
  <si>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</si>
  <si>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</si>
  <si>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</si>
  <si>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</si>
  <si>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</si>
  <si>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</si>
  <si>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</si>
  <si>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</si>
  <si>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</si>
  <si>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</si>
  <si>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</si>
  <si>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</si>
  <si>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</si>
  <si>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</si>
  <si>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</si>
  <si>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</si>
  <si>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</si>
  <si>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</si>
  <si>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</si>
  <si>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</si>
  <si>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</si>
  <si>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</si>
  <si>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</si>
  <si>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</si>
  <si>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</si>
  <si>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</si>
  <si>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</si>
  <si>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</si>
  <si>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</si>
  <si>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</si>
  <si>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</si>
  <si>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</si>
  <si>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</si>
  <si>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</si>
  <si>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</si>
  <si>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</si>
  <si>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</si>
  <si>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</si>
  <si>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</si>
  <si>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</si>
  <si>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</si>
  <si>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</si>
  <si>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</si>
  <si>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</si>
  <si>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</si>
  <si>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</si>
  <si>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</si>
  <si>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</si>
  <si>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</si>
  <si>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</si>
  <si>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</si>
  <si>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</si>
  <si>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</si>
  <si>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</si>
  <si>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</si>
  <si>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</si>
  <si>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</si>
  <si>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</si>
  <si>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</si>
  <si>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</si>
  <si>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</si>
  <si>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</si>
  <si>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</si>
  <si>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</si>
  <si>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</si>
  <si>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</si>
  <si>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</si>
  <si>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</si>
  <si>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</si>
  <si>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</si>
  <si>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</si>
  <si>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</si>
  <si>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</si>
  <si>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</si>
  <si>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</si>
  <si>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</si>
  <si>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</si>
  <si>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</si>
  <si>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</si>
  <si>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</si>
  <si>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</si>
  <si>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</si>
  <si>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</si>
  <si>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</si>
  <si>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</si>
  <si>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</si>
  <si>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</si>
  <si>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</si>
  <si>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</si>
  <si>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</si>
  <si>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</si>
  <si>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</si>
  <si>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</si>
  <si>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</si>
  <si>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</si>
  <si>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</si>
  <si>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</si>
  <si>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</si>
  <si>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</si>
  <si>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</si>
  <si>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</si>
  <si>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</si>
  <si>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</si>
  <si>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</si>
  <si>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</si>
  <si>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</si>
  <si>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</si>
  <si>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</si>
  <si>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</si>
  <si>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</si>
  <si>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</si>
  <si>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</si>
  <si>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</si>
  <si>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</si>
  <si>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</si>
  <si>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</si>
  <si>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</si>
  <si>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</si>
  <si>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</si>
  <si>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</si>
  <si>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</si>
  <si>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</si>
  <si>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</si>
  <si>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</si>
  <si>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</si>
  <si>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</si>
  <si>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</si>
  <si>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</si>
  <si>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 xml:space="preserve">Solicitar  Viaticos para </t>
  </si>
  <si>
    <t>Casino y restaurante</t>
  </si>
  <si>
    <t>Compra de equipos de para consejo directivo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</si>
</sst>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58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7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</fonts>
  <fills count="26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1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59">
    <xf numFmtId="0" fontId="0" fillId="0" borderId="0" xfId="0"/>
    <xf numFmtId="0" fontId="27" fillId="0" borderId="81" xfId="0" applyFont="1" applyBorder="1" applyAlignment="1">
      <alignment vertical="center"/>
    </xf>
    <xf numFmtId="0" fontId="28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" fontId="30" fillId="0" borderId="18" xfId="0" applyNumberFormat="1" applyFont="1" applyBorder="1" applyAlignment="1">
      <alignment horizontal="center" vertical="center"/>
    </xf>
    <xf numFmtId="4" fontId="30" fillId="0" borderId="18" xfId="0" applyNumberFormat="1" applyFont="1" applyBorder="1" applyAlignment="1">
      <alignment horizontal="center" vertical="center"/>
    </xf>
    <xf numFmtId="0" fontId="27" fillId="0" borderId="87" xfId="0" applyFont="1" applyBorder="1" applyAlignment="1">
      <alignment vertical="center"/>
    </xf>
    <xf numFmtId="0" fontId="27" fillId="0" borderId="88" xfId="0" applyFont="1" applyBorder="1" applyAlignment="1">
      <alignment vertical="center"/>
    </xf>
    <xf numFmtId="0" fontId="31" fillId="0" borderId="86" xfId="0" applyFont="1" applyBorder="1" applyAlignment="1">
      <alignment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21" xfId="0" applyFont="1" applyFill="1" applyBorder="1" applyAlignment="1">
      <alignment horizontal="center" vertical="center"/>
    </xf>
    <xf numFmtId="0" fontId="27" fillId="14" borderId="13" xfId="0" applyFont="1" applyFill="1" applyBorder="1" applyAlignment="1">
      <alignment vertical="center"/>
    </xf>
    <xf numFmtId="0" fontId="27" fillId="14" borderId="21" xfId="0" applyFont="1" applyFill="1" applyBorder="1" applyAlignment="1">
      <alignment vertical="center"/>
    </xf>
    <xf numFmtId="0" fontId="15" fillId="14" borderId="1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0" fontId="29" fillId="14" borderId="83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3" xfId="0" applyNumberFormat="1" applyFont="1" applyFill="1" applyBorder="1" applyAlignment="1">
      <alignment vertical="center"/>
    </xf>
    <xf numFmtId="4" fontId="27" fillId="14" borderId="81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27" fillId="14" borderId="86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0" xfId="0" applyFont="1" applyFill="1" applyBorder="1" applyAlignment="1">
      <alignment vertical="center"/>
    </xf>
    <xf numFmtId="0" fontId="34" fillId="14" borderId="91" xfId="0" applyFont="1" applyFill="1" applyBorder="1" applyAlignment="1">
      <alignment vertical="center"/>
    </xf>
    <xf numFmtId="0" fontId="34" fillId="14" borderId="92" xfId="0" applyFont="1" applyFill="1" applyBorder="1" applyAlignment="1">
      <alignment vertical="center"/>
    </xf>
    <xf numFmtId="0" fontId="30" fillId="14" borderId="90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3" xfId="0" applyFont="1" applyFill="1" applyBorder="1" applyAlignment="1">
      <alignment vertical="center"/>
    </xf>
    <xf numFmtId="0" fontId="34" fillId="14" borderId="23" xfId="0" applyFont="1" applyFill="1" applyBorder="1" applyAlignment="1">
      <alignment horizontal="center" vertical="center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24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7" xfId="80" applyFont="1" applyFill="1" applyBorder="1" applyAlignment="1" applyProtection="1">
      <alignment horizontal="left" vertical="center"/>
    </xf>
    <xf numFmtId="167" fontId="2" fillId="13" borderId="28" xfId="59" applyNumberFormat="1" applyFont="1" applyFill="1" applyBorder="1" applyAlignment="1" applyProtection="1">
      <alignment vertical="center"/>
      <protection locked="0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167" fontId="2" fillId="13" borderId="31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horizontal="left" vertical="center"/>
    </xf>
    <xf numFmtId="167" fontId="2" fillId="13" borderId="35" xfId="59" applyNumberFormat="1" applyFont="1" applyFill="1" applyBorder="1" applyAlignment="1" applyProtection="1">
      <alignment vertical="center"/>
      <protection locked="0"/>
    </xf>
    <xf numFmtId="167" fontId="2" fillId="13" borderId="35" xfId="59" applyNumberFormat="1" applyFont="1" applyFill="1" applyBorder="1" applyAlignment="1" applyProtection="1">
      <alignment vertical="center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0" fontId="18" fillId="16" borderId="38" xfId="0" applyFont="1" applyFill="1" applyBorder="1" applyAlignment="1">
      <alignment vertical="center" wrapText="1"/>
    </xf>
    <xf numFmtId="42" fontId="18" fillId="16" borderId="39" xfId="72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0" fontId="35" fillId="17" borderId="38" xfId="0" applyFont="1" applyFill="1" applyBorder="1" applyAlignment="1">
      <alignment vertical="center" wrapText="1"/>
    </xf>
    <xf numFmtId="42" fontId="35" fillId="17" borderId="39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2" xfId="80" applyFont="1" applyFill="1" applyBorder="1" applyAlignment="1" applyProtection="1">
      <alignment vertical="center" wrapText="1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6" fillId="13" borderId="44" xfId="80" applyFont="1" applyFill="1" applyBorder="1" applyAlignment="1" applyProtection="1">
      <alignment vertical="center" wrapText="1"/>
    </xf>
    <xf numFmtId="0" fontId="30" fillId="14" borderId="45" xfId="0" applyFont="1" applyFill="1" applyBorder="1" applyAlignment="1">
      <alignment horizontal="left" vertical="center"/>
    </xf>
    <xf numFmtId="0" fontId="30" fillId="14" borderId="46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  <protection locked="0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30" fillId="14" borderId="47" xfId="0" applyFont="1" applyFill="1" applyBorder="1" applyAlignment="1">
      <alignment horizontal="left" vertical="center"/>
    </xf>
    <xf numFmtId="0" fontId="30" fillId="14" borderId="48" xfId="0" applyFont="1" applyFill="1" applyBorder="1" applyAlignment="1">
      <alignment vertical="center"/>
    </xf>
    <xf numFmtId="168" fontId="2" fillId="13" borderId="35" xfId="61" applyNumberFormat="1" applyFont="1" applyFill="1" applyBorder="1" applyAlignment="1" applyProtection="1">
      <alignment vertical="center"/>
      <protection locked="0"/>
    </xf>
    <xf numFmtId="168" fontId="2" fillId="13" borderId="35" xfId="61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168" fontId="2" fillId="13" borderId="35" xfId="80" applyNumberFormat="1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0" fontId="18" fillId="16" borderId="49" xfId="0" applyFont="1" applyFill="1" applyBorder="1" applyAlignment="1">
      <alignment vertical="center" wrapText="1"/>
    </xf>
    <xf numFmtId="0" fontId="30" fillId="18" borderId="42" xfId="0" applyFont="1" applyFill="1" applyBorder="1" applyAlignment="1">
      <alignment horizontal="left" vertical="center"/>
    </xf>
    <xf numFmtId="0" fontId="30" fillId="18" borderId="43" xfId="0" applyFont="1" applyFill="1" applyBorder="1" applyAlignment="1">
      <alignment vertical="center"/>
    </xf>
    <xf numFmtId="168" fontId="2" fillId="13" borderId="28" xfId="61" applyNumberFormat="1" applyFont="1" applyFill="1" applyBorder="1" applyAlignment="1" applyProtection="1">
      <alignment vertical="center"/>
    </xf>
    <xf numFmtId="0" fontId="2" fillId="13" borderId="28" xfId="80" applyFont="1" applyFill="1" applyBorder="1" applyAlignment="1" applyProtection="1">
      <alignment vertical="center"/>
    </xf>
    <xf numFmtId="168" fontId="2" fillId="13" borderId="28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30" fillId="18" borderId="45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7" xfId="0" applyFont="1" applyFill="1" applyBorder="1" applyAlignment="1">
      <alignment horizontal="left" vertical="center"/>
    </xf>
    <xf numFmtId="0" fontId="30" fillId="18" borderId="48" xfId="0" applyFont="1" applyFill="1" applyBorder="1" applyAlignment="1">
      <alignment vertical="center"/>
    </xf>
    <xf numFmtId="0" fontId="35" fillId="17" borderId="49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1" xfId="80" applyFont="1" applyFill="1" applyBorder="1" applyAlignment="1" applyProtection="1">
      <alignment horizontal="center" vertical="center" wrapText="1"/>
    </xf>
    <xf numFmtId="0" fontId="30" fillId="0" borderId="42" xfId="0" applyFont="1" applyBorder="1" applyAlignment="1">
      <alignment horizontal="left" vertical="center"/>
    </xf>
    <xf numFmtId="0" fontId="30" fillId="14" borderId="43" xfId="0" applyFont="1" applyFill="1" applyBorder="1" applyAlignment="1">
      <alignment vertical="center"/>
    </xf>
    <xf numFmtId="0" fontId="30" fillId="0" borderId="52" xfId="0" applyFont="1" applyBorder="1" applyAlignment="1">
      <alignment vertical="center"/>
    </xf>
    <xf numFmtId="0" fontId="2" fillId="13" borderId="28" xfId="80" applyFont="1" applyFill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vertical="center"/>
    </xf>
    <xf numFmtId="168" fontId="30" fillId="0" borderId="50" xfId="26" applyNumberFormat="1" applyFont="1" applyBorder="1" applyAlignment="1" applyProtection="1">
      <alignment vertical="center"/>
    </xf>
    <xf numFmtId="0" fontId="30" fillId="18" borderId="28" xfId="0" applyFont="1" applyFill="1" applyBorder="1" applyAlignment="1">
      <alignment vertical="center" wrapText="1"/>
    </xf>
    <xf numFmtId="168" fontId="2" fillId="13" borderId="28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30" fillId="0" borderId="45" xfId="0" applyFont="1" applyBorder="1" applyAlignment="1">
      <alignment horizontal="left" vertical="center"/>
    </xf>
    <xf numFmtId="0" fontId="30" fillId="0" borderId="53" xfId="0" applyFont="1" applyBorder="1" applyAlignment="1">
      <alignment vertical="center"/>
    </xf>
    <xf numFmtId="0" fontId="2" fillId="13" borderId="33" xfId="80" applyFont="1" applyFill="1" applyBorder="1" applyAlignment="1" applyProtection="1">
      <alignment horizontal="center" vertical="center"/>
    </xf>
    <xf numFmtId="0" fontId="30" fillId="0" borderId="33" xfId="0" applyFont="1" applyBorder="1" applyAlignment="1" applyProtection="1">
      <alignment vertical="center"/>
    </xf>
    <xf numFmtId="168" fontId="30" fillId="0" borderId="40" xfId="26" applyNumberFormat="1" applyFont="1" applyBorder="1" applyAlignment="1" applyProtection="1">
      <alignment vertical="center"/>
    </xf>
    <xf numFmtId="0" fontId="30" fillId="18" borderId="33" xfId="0" applyFont="1" applyFill="1" applyBorder="1" applyAlignment="1">
      <alignment vertical="center" wrapText="1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center" vertical="center" wrapText="1"/>
    </xf>
    <xf numFmtId="0" fontId="30" fillId="18" borderId="46" xfId="0" applyFont="1" applyFill="1" applyBorder="1" applyAlignment="1">
      <alignment horizontal="left" vertical="center"/>
    </xf>
    <xf numFmtId="0" fontId="30" fillId="18" borderId="53" xfId="0" applyFont="1" applyFill="1" applyBorder="1" applyAlignment="1">
      <alignment horizontal="left" vertical="center"/>
    </xf>
    <xf numFmtId="0" fontId="30" fillId="18" borderId="33" xfId="0" applyFont="1" applyFill="1" applyBorder="1" applyAlignment="1">
      <alignment vertical="center"/>
    </xf>
    <xf numFmtId="0" fontId="30" fillId="0" borderId="54" xfId="0" applyFont="1" applyBorder="1" applyAlignment="1">
      <alignment horizontal="left" vertical="center"/>
    </xf>
    <xf numFmtId="0" fontId="30" fillId="14" borderId="55" xfId="0" applyFont="1" applyFill="1" applyBorder="1" applyAlignment="1">
      <alignment horizontal="left" vertical="center"/>
    </xf>
    <xf numFmtId="0" fontId="30" fillId="0" borderId="56" xfId="0" applyFont="1" applyBorder="1" applyAlignment="1">
      <alignment horizontal="left" vertical="center"/>
    </xf>
    <xf numFmtId="0" fontId="2" fillId="13" borderId="35" xfId="80" applyFont="1" applyFill="1" applyBorder="1" applyAlignment="1" applyProtection="1">
      <alignment horizontal="center" vertical="center"/>
    </xf>
    <xf numFmtId="0" fontId="2" fillId="13" borderId="35" xfId="80" applyFont="1" applyFill="1" applyBorder="1" applyAlignment="1" applyProtection="1">
      <alignment horizontal="center" vertical="center" wrapText="1"/>
    </xf>
    <xf numFmtId="168" fontId="30" fillId="0" borderId="41" xfId="26" applyNumberFormat="1" applyFont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35" xfId="0" applyFont="1" applyFill="1" applyBorder="1" applyAlignment="1">
      <alignment vertical="center"/>
    </xf>
    <xf numFmtId="168" fontId="2" fillId="13" borderId="35" xfId="26" applyNumberFormat="1" applyFont="1" applyFill="1" applyBorder="1" applyAlignment="1" applyProtection="1">
      <alignment horizontal="center" vertical="center" wrapText="1"/>
    </xf>
    <xf numFmtId="168" fontId="2" fillId="13" borderId="41" xfId="26" applyNumberFormat="1" applyFont="1" applyFill="1" applyBorder="1" applyAlignment="1" applyProtection="1">
      <alignment vertical="center"/>
    </xf>
    <xf numFmtId="0" fontId="30" fillId="18" borderId="53" xfId="0" applyFont="1" applyFill="1" applyBorder="1" applyAlignment="1">
      <alignment vertical="center"/>
    </xf>
    <xf numFmtId="0" fontId="30" fillId="14" borderId="46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/>
    </xf>
    <xf numFmtId="0" fontId="30" fillId="14" borderId="57" xfId="0" applyFont="1" applyFill="1" applyBorder="1" applyAlignment="1">
      <alignment vertical="center"/>
    </xf>
    <xf numFmtId="0" fontId="30" fillId="0" borderId="58" xfId="0" applyFont="1" applyBorder="1" applyAlignment="1">
      <alignment vertical="center"/>
    </xf>
    <xf numFmtId="167" fontId="33" fillId="15" borderId="36" xfId="0" applyNumberFormat="1" applyFont="1" applyFill="1" applyBorder="1" applyAlignment="1">
      <alignment vertical="center" wrapText="1"/>
    </xf>
    <xf numFmtId="167" fontId="33" fillId="15" borderId="60" xfId="0" applyNumberFormat="1" applyFont="1" applyFill="1" applyBorder="1" applyAlignment="1">
      <alignment vertical="center" wrapText="1"/>
    </xf>
    <xf numFmtId="42" fontId="33" fillId="15" borderId="60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30" fillId="0" borderId="20" xfId="0" applyFont="1" applyBorder="1" applyAlignment="1" applyProtection="1">
      <alignment vertical="center"/>
    </xf>
    <xf numFmtId="0" fontId="30" fillId="0" borderId="21" xfId="0" applyFont="1" applyBorder="1" applyAlignment="1" applyProtection="1">
      <alignment vertical="center"/>
    </xf>
    <xf numFmtId="0" fontId="20" fillId="13" borderId="13" xfId="89" applyNumberFormat="1" applyFont="1" applyFill="1" applyBorder="1" applyAlignment="1" applyProtection="1">
      <alignment vertical="center"/>
      <protection locked="0"/>
    </xf>
    <xf numFmtId="0" fontId="21" fillId="13" borderId="1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4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14" borderId="23" xfId="0" applyFont="1" applyFill="1" applyBorder="1" applyAlignment="1" applyProtection="1">
      <alignment vertical="center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167" fontId="35" fillId="15" borderId="36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6" xfId="89" applyNumberFormat="1" applyFont="1" applyFill="1" applyBorder="1" applyAlignment="1" applyProtection="1">
      <alignment horizontal="left" vertical="center"/>
      <protection hidden="1"/>
    </xf>
    <xf numFmtId="168" fontId="2" fillId="20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0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vertical="center" wrapText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1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5" xfId="0" applyFont="1" applyFill="1" applyBorder="1" applyAlignment="1">
      <alignment horizontal="left" vertical="center" indent="1"/>
    </xf>
    <xf numFmtId="168" fontId="2" fillId="14" borderId="46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1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1" xfId="0" applyFont="1" applyFill="1" applyBorder="1"/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3" borderId="46" xfId="80" applyFont="1" applyFill="1" applyBorder="1" applyAlignment="1" applyProtection="1">
      <alignment horizontal="left" vertical="center" wrapText="1" indent="1"/>
    </xf>
    <xf numFmtId="0" fontId="2" fillId="14" borderId="46" xfId="0" applyFont="1" applyFill="1" applyBorder="1"/>
    <xf numFmtId="0" fontId="30" fillId="0" borderId="45" xfId="0" applyFont="1" applyBorder="1" applyAlignment="1">
      <alignment horizontal="left" vertical="center" indent="1"/>
    </xf>
    <xf numFmtId="0" fontId="2" fillId="13" borderId="45" xfId="80" applyFont="1" applyFill="1" applyBorder="1" applyAlignment="1" applyProtection="1">
      <alignment horizontal="left" indent="1"/>
    </xf>
    <xf numFmtId="0" fontId="2" fillId="13" borderId="59" xfId="80" applyFont="1" applyFill="1" applyBorder="1" applyAlignment="1" applyProtection="1">
      <alignment horizontal="left" indent="1"/>
    </xf>
    <xf numFmtId="167" fontId="2" fillId="13" borderId="57" xfId="59" applyNumberFormat="1" applyFont="1" applyFill="1" applyBorder="1" applyAlignment="1" applyProtection="1">
      <alignment horizontal="left" indent="1"/>
    </xf>
    <xf numFmtId="0" fontId="2" fillId="14" borderId="57" xfId="0" applyFont="1" applyFill="1" applyBorder="1"/>
    <xf numFmtId="0" fontId="2" fillId="14" borderId="62" xfId="0" applyFont="1" applyFill="1" applyBorder="1"/>
    <xf numFmtId="0" fontId="35" fillId="17" borderId="36" xfId="0" applyFont="1" applyFill="1" applyBorder="1" applyAlignment="1">
      <alignment horizontal="left" vertical="center"/>
    </xf>
    <xf numFmtId="0" fontId="35" fillId="17" borderId="60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6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6" xfId="89" applyNumberFormat="1" applyFont="1" applyFill="1" applyBorder="1" applyAlignment="1" applyProtection="1">
      <alignment vertical="center" wrapText="1"/>
      <protection hidden="1"/>
    </xf>
    <xf numFmtId="168" fontId="2" fillId="14" borderId="61" xfId="89" applyNumberFormat="1" applyFont="1" applyFill="1" applyBorder="1" applyAlignment="1" applyProtection="1">
      <alignment vertical="center" wrapText="1"/>
      <protection hidden="1"/>
    </xf>
    <xf numFmtId="49" fontId="2" fillId="14" borderId="45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8" fillId="14" borderId="15" xfId="89" applyNumberFormat="1" applyFont="1" applyFill="1" applyBorder="1" applyAlignment="1" applyProtection="1">
      <alignment horizontal="left" vertical="center"/>
      <protection hidden="1"/>
    </xf>
    <xf numFmtId="49" fontId="18" fillId="14" borderId="36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0" xfId="89" applyNumberFormat="1" applyFont="1" applyFill="1" applyBorder="1" applyAlignment="1" applyProtection="1">
      <protection locked="0"/>
    </xf>
    <xf numFmtId="0" fontId="30" fillId="0" borderId="20" xfId="0" applyFont="1" applyBorder="1" applyProtection="1"/>
    <xf numFmtId="0" fontId="20" fillId="13" borderId="13" xfId="89" applyNumberFormat="1" applyFont="1" applyFill="1" applyBorder="1" applyAlignment="1" applyProtection="1">
      <protection locked="0"/>
    </xf>
    <xf numFmtId="0" fontId="30" fillId="0" borderId="95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5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14" xfId="89" applyNumberFormat="1" applyFont="1" applyFill="1" applyBorder="1" applyAlignment="1" applyProtection="1"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22" xfId="89" applyNumberFormat="1" applyFont="1" applyFill="1" applyBorder="1" applyAlignment="1" applyProtection="1">
      <protection locked="0"/>
    </xf>
    <xf numFmtId="0" fontId="37" fillId="0" borderId="22" xfId="0" applyFont="1" applyBorder="1" applyProtection="1"/>
    <xf numFmtId="0" fontId="23" fillId="13" borderId="24" xfId="89" applyNumberFormat="1" applyFont="1" applyFill="1" applyBorder="1" applyAlignment="1" applyProtection="1">
      <protection locked="0"/>
    </xf>
    <xf numFmtId="0" fontId="37" fillId="14" borderId="24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49" fontId="15" fillId="14" borderId="15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" fontId="30" fillId="14" borderId="67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67" fontId="35" fillId="17" borderId="37" xfId="0" applyNumberFormat="1" applyFont="1" applyFill="1" applyBorder="1" applyAlignment="1">
      <alignment vertical="center" wrapText="1"/>
    </xf>
    <xf numFmtId="167" fontId="35" fillId="17" borderId="39" xfId="0" applyNumberFormat="1" applyFont="1" applyFill="1" applyBorder="1" applyAlignment="1">
      <alignment vertical="center" wrapText="1"/>
    </xf>
    <xf numFmtId="2" fontId="27" fillId="0" borderId="88" xfId="0" applyNumberFormat="1" applyFont="1" applyBorder="1" applyAlignment="1">
      <alignment vertical="center" wrapText="1"/>
    </xf>
    <xf numFmtId="1" fontId="27" fillId="0" borderId="88" xfId="0" applyNumberFormat="1" applyFont="1" applyBorder="1" applyAlignment="1">
      <alignment horizontal="center" vertical="center"/>
    </xf>
    <xf numFmtId="49" fontId="27" fillId="0" borderId="88" xfId="0" applyNumberFormat="1" applyFont="1" applyBorder="1" applyAlignment="1">
      <alignment horizontal="center" vertical="center"/>
    </xf>
    <xf numFmtId="42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1" xfId="0" applyNumberFormat="1" applyBorder="1" applyAlignment="1">
      <alignment vertical="top" wrapText="1"/>
    </xf>
    <xf numFmtId="0" fontId="0" fillId="0" borderId="102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2" xfId="0" applyNumberFormat="1" applyBorder="1" applyAlignment="1">
      <alignment horizontal="center" vertical="top" wrapText="1"/>
    </xf>
    <xf numFmtId="0" fontId="0" fillId="0" borderId="103" xfId="0" applyNumberFormat="1" applyBorder="1" applyAlignment="1">
      <alignment horizontal="center" vertical="top" wrapText="1"/>
    </xf>
    <xf numFmtId="42" fontId="2" fillId="14" borderId="31" xfId="0" applyNumberFormat="1" applyFont="1" applyFill="1" applyBorder="1"/>
    <xf numFmtId="42" fontId="2" fillId="14" borderId="61" xfId="0" applyNumberFormat="1" applyFont="1" applyFill="1" applyBorder="1"/>
    <xf numFmtId="42" fontId="2" fillId="14" borderId="62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1" xfId="107" applyFont="1" applyFill="1" applyBorder="1" applyAlignment="1" applyProtection="1">
      <alignment vertical="center" wrapText="1"/>
      <protection hidden="1"/>
    </xf>
    <xf numFmtId="42" fontId="2" fillId="14" borderId="61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0" fillId="23" borderId="33" xfId="0" applyFill="1" applyBorder="1"/>
    <xf numFmtId="0" fontId="0" fillId="23" borderId="33" xfId="0" applyFill="1" applyBorder="1" applyAlignment="1">
      <alignment vertical="top"/>
    </xf>
    <xf numFmtId="0" fontId="0" fillId="0" borderId="33" xfId="0" applyBorder="1" applyAlignment="1">
      <alignment vertical="top"/>
    </xf>
    <xf numFmtId="0" fontId="46" fillId="14" borderId="32" xfId="85" applyFont="1" applyFill="1" applyBorder="1" applyAlignment="1">
      <alignment horizontal="center" vertical="center"/>
    </xf>
    <xf numFmtId="0" fontId="46" fillId="14" borderId="40" xfId="85" applyFont="1" applyFill="1" applyBorder="1" applyAlignment="1">
      <alignment horizontal="center" vertical="center"/>
    </xf>
    <xf numFmtId="0" fontId="46" fillId="14" borderId="69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0" fillId="23" borderId="33" xfId="0" applyFill="1" applyBorder="1" applyAlignment="1">
      <alignment horizontal="center" vertical="top"/>
    </xf>
    <xf numFmtId="0" fontId="35" fillId="21" borderId="60" xfId="0" applyFont="1" applyFill="1" applyBorder="1" applyAlignment="1">
      <alignment vertical="center"/>
    </xf>
    <xf numFmtId="0" fontId="30" fillId="0" borderId="88" xfId="0" applyFont="1" applyBorder="1" applyAlignment="1">
      <alignment horizontal="center" vertical="center"/>
    </xf>
    <xf numFmtId="0" fontId="30" fillId="14" borderId="21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3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3" xfId="85" applyFont="1" applyFill="1" applyBorder="1" applyAlignment="1">
      <alignment horizontal="center" vertical="center"/>
    </xf>
    <xf numFmtId="49" fontId="46" fillId="14" borderId="33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1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3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vertical="center" wrapText="1"/>
    </xf>
    <xf numFmtId="42" fontId="31" fillId="0" borderId="19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89" xfId="72" applyFont="1" applyBorder="1" applyAlignment="1">
      <alignment vertical="center"/>
    </xf>
    <xf numFmtId="42" fontId="27" fillId="14" borderId="21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3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4" fontId="29" fillId="0" borderId="4" xfId="0" applyNumberFormat="1" applyFont="1" applyBorder="1" applyAlignment="1">
      <alignment vertical="center" wrapText="1"/>
    </xf>
    <xf numFmtId="0" fontId="29" fillId="0" borderId="88" xfId="0" applyFont="1" applyBorder="1" applyAlignment="1">
      <alignment vertical="center" wrapText="1"/>
    </xf>
    <xf numFmtId="0" fontId="29" fillId="14" borderId="21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3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18" xfId="106" applyNumberFormat="1" applyFont="1" applyBorder="1" applyAlignment="1">
      <alignment horizontal="center" vertical="center"/>
    </xf>
    <xf numFmtId="0" fontId="27" fillId="0" borderId="88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0" xfId="0" applyFont="1" applyFill="1" applyBorder="1" applyAlignment="1">
      <alignment vertical="center" wrapText="1"/>
    </xf>
    <xf numFmtId="0" fontId="15" fillId="14" borderId="15" xfId="89" applyNumberFormat="1" applyFont="1" applyFill="1" applyBorder="1" applyAlignment="1" applyProtection="1">
      <alignment vertical="center" wrapText="1"/>
      <protection locked="0"/>
    </xf>
    <xf numFmtId="0" fontId="16" fillId="14" borderId="15" xfId="89" applyNumberFormat="1" applyFont="1" applyFill="1" applyBorder="1" applyAlignment="1" applyProtection="1">
      <alignment vertical="center" wrapText="1"/>
      <protection locked="0"/>
    </xf>
    <xf numFmtId="0" fontId="27" fillId="14" borderId="22" xfId="0" applyFont="1" applyFill="1" applyBorder="1" applyAlignment="1">
      <alignment vertical="center" wrapText="1"/>
    </xf>
    <xf numFmtId="4" fontId="27" fillId="0" borderId="105" xfId="0" applyNumberFormat="1" applyFont="1" applyBorder="1" applyAlignment="1">
      <alignment vertical="center"/>
    </xf>
    <xf numFmtId="4" fontId="27" fillId="0" borderId="106" xfId="0" applyNumberFormat="1" applyFont="1" applyBorder="1" applyAlignment="1">
      <alignment vertical="center"/>
    </xf>
    <xf numFmtId="4" fontId="27" fillId="0" borderId="104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6" xfId="89" applyFont="1" applyBorder="1" applyAlignment="1" applyProtection="1">
      <alignment horizontal="center" vertical="center" wrapText="1"/>
      <protection hidden="1"/>
    </xf>
    <xf numFmtId="0" fontId="29" fillId="0" borderId="33" xfId="0" applyFont="1" applyBorder="1"/>
    <xf numFmtId="49" fontId="29" fillId="0" borderId="33" xfId="0" applyNumberFormat="1" applyFont="1" applyBorder="1" applyAlignment="1">
      <alignment horizontal="right"/>
    </xf>
    <xf numFmtId="0" fontId="29" fillId="0" borderId="33" xfId="0" applyFont="1" applyBorder="1" applyAlignment="1">
      <alignment horizontal="right"/>
    </xf>
    <xf numFmtId="41" fontId="0" fillId="0" borderId="0" xfId="106" applyFont="1"/>
    <xf numFmtId="41" fontId="51" fillId="0" borderId="49" xfId="106" applyFont="1" applyBorder="1" applyAlignment="1" applyProtection="1">
      <alignment horizontal="center" vertical="center" wrapText="1"/>
      <protection hidden="1"/>
    </xf>
    <xf numFmtId="0" fontId="0" fillId="0" borderId="33" xfId="0" applyBorder="1"/>
    <xf numFmtId="41" fontId="0" fillId="0" borderId="33" xfId="106" applyFont="1" applyBorder="1"/>
    <xf numFmtId="41" fontId="0" fillId="0" borderId="33" xfId="0" applyNumberFormat="1" applyBorder="1"/>
    <xf numFmtId="168" fontId="0" fillId="0" borderId="0" xfId="26" applyNumberFormat="1" applyFont="1"/>
    <xf numFmtId="168" fontId="0" fillId="0" borderId="33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3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7" xfId="0" applyFont="1" applyBorder="1" applyAlignment="1">
      <alignment vertical="center"/>
    </xf>
    <xf numFmtId="0" fontId="54" fillId="0" borderId="63" xfId="0" applyFont="1" applyBorder="1" applyAlignment="1">
      <alignment vertical="center"/>
    </xf>
    <xf numFmtId="0" fontId="53" fillId="0" borderId="7" xfId="0" applyFont="1" applyBorder="1" applyAlignment="1">
      <alignment vertical="center" wrapText="1"/>
    </xf>
    <xf numFmtId="0" fontId="30" fillId="14" borderId="0" xfId="0" applyFont="1" applyFill="1" applyBorder="1" applyAlignment="1">
      <alignment vertical="center"/>
    </xf>
    <xf numFmtId="0" fontId="35" fillId="21" borderId="60" xfId="0" applyFont="1" applyFill="1" applyBorder="1" applyAlignment="1">
      <alignment vertical="center" wrapText="1"/>
    </xf>
    <xf numFmtId="42" fontId="35" fillId="21" borderId="60" xfId="72" applyFont="1" applyFill="1" applyBorder="1" applyAlignment="1">
      <alignment vertical="center"/>
    </xf>
    <xf numFmtId="0" fontId="35" fillId="21" borderId="2" xfId="0" applyFont="1" applyFill="1" applyBorder="1" applyAlignment="1">
      <alignment vertical="center"/>
    </xf>
    <xf numFmtId="0" fontId="30" fillId="14" borderId="83" xfId="0" applyFont="1" applyFill="1" applyBorder="1" applyAlignment="1">
      <alignment vertical="center"/>
    </xf>
    <xf numFmtId="0" fontId="30" fillId="14" borderId="81" xfId="0" applyFont="1" applyFill="1" applyBorder="1" applyAlignment="1">
      <alignment vertical="center"/>
    </xf>
    <xf numFmtId="0" fontId="30" fillId="14" borderId="0" xfId="0" applyFont="1" applyFill="1" applyBorder="1" applyAlignment="1">
      <alignment horizontal="left" vertical="center"/>
    </xf>
    <xf numFmtId="0" fontId="35" fillId="21" borderId="1" xfId="0" applyFont="1" applyFill="1" applyBorder="1" applyAlignment="1">
      <alignment horizontal="left" vertical="center"/>
    </xf>
    <xf numFmtId="0" fontId="30" fillId="14" borderId="83" xfId="0" applyFont="1" applyFill="1" applyBorder="1" applyAlignment="1">
      <alignment horizontal="left" vertical="center"/>
    </xf>
    <xf numFmtId="0" fontId="30" fillId="14" borderId="81" xfId="0" applyFont="1" applyFill="1" applyBorder="1" applyAlignment="1">
      <alignment horizontal="left" vertical="center"/>
    </xf>
    <xf numFmtId="0" fontId="30" fillId="0" borderId="86" xfId="0" applyFont="1" applyBorder="1" applyAlignment="1">
      <alignment vertical="center"/>
    </xf>
    <xf numFmtId="0" fontId="54" fillId="0" borderId="63" xfId="0" applyFont="1" applyBorder="1" applyAlignment="1">
      <alignment vertical="center" wrapText="1"/>
    </xf>
    <xf numFmtId="4" fontId="30" fillId="0" borderId="105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 wrapText="1"/>
    </xf>
    <xf numFmtId="1" fontId="30" fillId="0" borderId="105" xfId="0" applyNumberFormat="1" applyFont="1" applyBorder="1" applyAlignment="1">
      <alignment horizontal="center" vertical="center"/>
    </xf>
    <xf numFmtId="0" fontId="30" fillId="0" borderId="105" xfId="106" applyNumberFormat="1" applyFont="1" applyBorder="1" applyAlignment="1">
      <alignment horizontal="center" vertical="center"/>
    </xf>
    <xf numFmtId="4" fontId="29" fillId="0" borderId="14" xfId="0" applyNumberFormat="1" applyFont="1" applyBorder="1" applyAlignment="1">
      <alignment vertical="center" wrapText="1"/>
    </xf>
    <xf numFmtId="42" fontId="31" fillId="0" borderId="15" xfId="72" applyFont="1" applyBorder="1" applyAlignment="1">
      <alignment vertical="center"/>
    </xf>
    <xf numFmtId="0" fontId="53" fillId="0" borderId="19" xfId="0" applyFont="1" applyBorder="1" applyAlignment="1">
      <alignment vertical="center" wrapText="1"/>
    </xf>
    <xf numFmtId="4" fontId="30" fillId="0" borderId="107" xfId="0" applyNumberFormat="1" applyFont="1" applyBorder="1" applyAlignment="1">
      <alignment horizontal="center" vertical="center"/>
    </xf>
    <xf numFmtId="4" fontId="30" fillId="0" borderId="108" xfId="0" applyNumberFormat="1" applyFont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21" xfId="0" applyNumberFormat="1" applyFont="1" applyFill="1" applyBorder="1" applyAlignment="1">
      <alignment horizontal="center" vertical="center"/>
    </xf>
    <xf numFmtId="1" fontId="30" fillId="0" borderId="107" xfId="0" applyNumberFormat="1" applyFont="1" applyBorder="1" applyAlignment="1">
      <alignment horizontal="center" vertical="center"/>
    </xf>
    <xf numFmtId="0" fontId="30" fillId="0" borderId="107" xfId="106" applyNumberFormat="1" applyFont="1" applyBorder="1" applyAlignment="1">
      <alignment horizontal="center" vertical="center"/>
    </xf>
    <xf numFmtId="4" fontId="29" fillId="0" borderId="108" xfId="0" applyNumberFormat="1" applyFont="1" applyBorder="1" applyAlignment="1">
      <alignment vertical="center" wrapText="1"/>
    </xf>
    <xf numFmtId="42" fontId="31" fillId="0" borderId="109" xfId="72" applyFont="1" applyBorder="1" applyAlignment="1">
      <alignment vertical="center"/>
    </xf>
    <xf numFmtId="4" fontId="27" fillId="0" borderId="110" xfId="0" applyNumberFormat="1" applyFont="1" applyBorder="1" applyAlignment="1">
      <alignment vertical="center"/>
    </xf>
    <xf numFmtId="4" fontId="27" fillId="0" borderId="73" xfId="0" applyNumberFormat="1" applyFont="1" applyBorder="1" applyAlignment="1">
      <alignment vertical="center"/>
    </xf>
    <xf numFmtId="4" fontId="27" fillId="0" borderId="76" xfId="0" applyNumberFormat="1" applyFont="1" applyBorder="1" applyAlignment="1">
      <alignment vertical="center"/>
    </xf>
    <xf numFmtId="4" fontId="30" fillId="0" borderId="111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" fontId="30" fillId="0" borderId="111" xfId="0" applyNumberFormat="1" applyFont="1" applyBorder="1" applyAlignment="1">
      <alignment horizontal="center" vertical="center"/>
    </xf>
    <xf numFmtId="0" fontId="30" fillId="0" borderId="111" xfId="106" applyNumberFormat="1" applyFont="1" applyBorder="1" applyAlignment="1">
      <alignment horizontal="center" vertical="center"/>
    </xf>
    <xf numFmtId="4" fontId="29" fillId="0" borderId="24" xfId="0" applyNumberFormat="1" applyFont="1" applyBorder="1" applyAlignment="1">
      <alignment vertical="center" wrapText="1"/>
    </xf>
    <xf numFmtId="42" fontId="31" fillId="0" borderId="22" xfId="72" applyFont="1" applyBorder="1" applyAlignment="1">
      <alignment vertical="center"/>
    </xf>
    <xf numFmtId="4" fontId="30" fillId="0" borderId="13" xfId="0" applyNumberFormat="1" applyFont="1" applyBorder="1" applyAlignment="1">
      <alignment vertical="center" wrapText="1"/>
    </xf>
    <xf numFmtId="4" fontId="37" fillId="0" borderId="13" xfId="0" applyNumberFormat="1" applyFont="1" applyBorder="1" applyAlignment="1">
      <alignment vertical="center" wrapText="1"/>
    </xf>
    <xf numFmtId="4" fontId="37" fillId="0" borderId="14" xfId="0" applyNumberFormat="1" applyFont="1" applyBorder="1" applyAlignment="1">
      <alignment vertical="center" wrapText="1"/>
    </xf>
    <xf numFmtId="4" fontId="37" fillId="0" borderId="24" xfId="0" applyNumberFormat="1" applyFont="1" applyBorder="1" applyAlignment="1">
      <alignment vertical="center" wrapText="1"/>
    </xf>
    <xf numFmtId="4" fontId="55" fillId="0" borderId="13" xfId="0" applyNumberFormat="1" applyFont="1" applyBorder="1" applyAlignment="1">
      <alignment vertical="center" wrapText="1"/>
    </xf>
    <xf numFmtId="4" fontId="55" fillId="0" borderId="14" xfId="0" applyNumberFormat="1" applyFont="1" applyBorder="1" applyAlignment="1">
      <alignment vertical="center" wrapText="1"/>
    </xf>
    <xf numFmtId="4" fontId="55" fillId="0" borderId="24" xfId="0" applyNumberFormat="1" applyFont="1" applyBorder="1" applyAlignment="1">
      <alignment vertical="center" wrapText="1"/>
    </xf>
    <xf numFmtId="1" fontId="30" fillId="14" borderId="80" xfId="0" applyNumberFormat="1" applyFont="1" applyFill="1" applyBorder="1" applyAlignment="1">
      <alignment horizontal="center" vertical="center"/>
    </xf>
    <xf numFmtId="1" fontId="30" fillId="14" borderId="0" xfId="0" applyNumberFormat="1" applyFont="1" applyFill="1" applyBorder="1" applyAlignment="1">
      <alignment horizontal="center" vertical="center"/>
    </xf>
    <xf numFmtId="1" fontId="30" fillId="14" borderId="112" xfId="0" applyNumberFormat="1" applyFont="1" applyFill="1" applyBorder="1" applyAlignment="1">
      <alignment horizontal="center" vertical="center"/>
    </xf>
    <xf numFmtId="1" fontId="30" fillId="14" borderId="113" xfId="0" applyNumberFormat="1" applyFont="1" applyFill="1" applyBorder="1" applyAlignment="1">
      <alignment horizontal="center" vertical="center"/>
    </xf>
    <xf numFmtId="167" fontId="56" fillId="15" borderId="1" xfId="0" applyNumberFormat="1" applyFont="1" applyFill="1" applyBorder="1" applyAlignment="1">
      <alignment horizontal="center" vertical="center" wrapText="1"/>
    </xf>
    <xf numFmtId="167" fontId="57" fillId="15" borderId="1" xfId="0" applyNumberFormat="1" applyFont="1" applyFill="1" applyBorder="1" applyAlignment="1">
      <alignment horizontal="center" vertical="center" wrapText="1"/>
    </xf>
    <xf numFmtId="0" fontId="57" fillId="21" borderId="36" xfId="0" applyFont="1" applyFill="1" applyBorder="1" applyAlignment="1">
      <alignment vertical="center"/>
    </xf>
    <xf numFmtId="2" fontId="57" fillId="21" borderId="1" xfId="0" applyNumberFormat="1" applyFont="1" applyFill="1" applyBorder="1" applyAlignment="1">
      <alignment horizontal="left" vertical="center" wrapText="1"/>
    </xf>
    <xf numFmtId="1" fontId="30" fillId="25" borderId="21" xfId="0" applyNumberFormat="1" applyFont="1" applyFill="1" applyBorder="1" applyAlignment="1">
      <alignment horizontal="center" vertical="center" wrapText="1"/>
    </xf>
    <xf numFmtId="1" fontId="30" fillId="25" borderId="107" xfId="0" applyNumberFormat="1" applyFont="1" applyFill="1" applyBorder="1" applyAlignment="1">
      <alignment horizontal="center" vertical="center"/>
    </xf>
    <xf numFmtId="4" fontId="30" fillId="25" borderId="108" xfId="0" applyNumberFormat="1" applyFont="1" applyFill="1" applyBorder="1" applyAlignment="1">
      <alignment vertical="center" wrapText="1"/>
    </xf>
    <xf numFmtId="0" fontId="30" fillId="25" borderId="107" xfId="106" applyNumberFormat="1" applyFont="1" applyFill="1" applyBorder="1" applyAlignment="1">
      <alignment horizontal="center" vertical="center"/>
    </xf>
    <xf numFmtId="4" fontId="30" fillId="25" borderId="107" xfId="0" applyNumberFormat="1" applyFont="1" applyFill="1" applyBorder="1" applyAlignment="1">
      <alignment horizontal="center" vertical="center"/>
    </xf>
    <xf numFmtId="4" fontId="29" fillId="25" borderId="108" xfId="0" applyNumberFormat="1" applyFont="1" applyFill="1" applyBorder="1" applyAlignment="1">
      <alignment vertical="center" wrapText="1"/>
    </xf>
    <xf numFmtId="42" fontId="31" fillId="25" borderId="109" xfId="72" applyFont="1" applyFill="1" applyBorder="1" applyAlignment="1">
      <alignment vertical="center"/>
    </xf>
    <xf numFmtId="167" fontId="35" fillId="15" borderId="60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167" fontId="35" fillId="15" borderId="60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5" xfId="0" applyFont="1" applyFill="1" applyBorder="1" applyAlignment="1" applyProtection="1">
      <alignment horizontal="left"/>
    </xf>
    <xf numFmtId="0" fontId="34" fillId="14" borderId="14" xfId="0" applyFont="1" applyFill="1" applyBorder="1" applyAlignment="1" applyProtection="1">
      <alignment horizontal="left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13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24" xfId="0" applyNumberFormat="1" applyFont="1" applyFill="1" applyBorder="1" applyAlignment="1">
      <alignment horizontal="center" vertical="center" wrapText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4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6" xfId="0" applyFont="1" applyFill="1" applyBorder="1" applyAlignment="1">
      <alignment horizontal="center" vertical="center"/>
    </xf>
    <xf numFmtId="0" fontId="18" fillId="19" borderId="60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13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24" xfId="0" applyNumberFormat="1" applyFont="1" applyFill="1" applyBorder="1" applyAlignment="1">
      <alignment horizontal="center" vertical="center" wrapText="1"/>
    </xf>
    <xf numFmtId="0" fontId="27" fillId="14" borderId="93" xfId="0" applyFont="1" applyFill="1" applyBorder="1" applyAlignment="1">
      <alignment horizontal="center" vertical="center"/>
    </xf>
    <xf numFmtId="0" fontId="27" fillId="14" borderId="96" xfId="0" applyFont="1" applyFill="1" applyBorder="1" applyAlignment="1">
      <alignment horizontal="center" vertical="center"/>
    </xf>
    <xf numFmtId="0" fontId="40" fillId="14" borderId="94" xfId="0" applyFont="1" applyFill="1" applyBorder="1" applyAlignment="1">
      <alignment horizontal="center" vertical="center"/>
    </xf>
    <xf numFmtId="0" fontId="40" fillId="14" borderId="86" xfId="0" applyFont="1" applyFill="1" applyBorder="1" applyAlignment="1">
      <alignment horizontal="center" vertical="center"/>
    </xf>
    <xf numFmtId="0" fontId="41" fillId="14" borderId="94" xfId="0" applyFont="1" applyFill="1" applyBorder="1" applyAlignment="1">
      <alignment horizontal="center" vertical="center"/>
    </xf>
    <xf numFmtId="0" fontId="41" fillId="14" borderId="86" xfId="0" applyFont="1" applyFill="1" applyBorder="1" applyAlignment="1">
      <alignment horizontal="center" vertical="center"/>
    </xf>
    <xf numFmtId="0" fontId="27" fillId="14" borderId="87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167" fontId="33" fillId="15" borderId="36" xfId="0" applyNumberFormat="1" applyFont="1" applyFill="1" applyBorder="1" applyAlignment="1">
      <alignment horizontal="center" vertical="center" wrapText="1"/>
    </xf>
    <xf numFmtId="167" fontId="33" fillId="15" borderId="60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13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24" xfId="0" applyNumberFormat="1" applyFont="1" applyFill="1" applyBorder="1" applyAlignment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35" fillId="17" borderId="36" xfId="0" applyFont="1" applyFill="1" applyBorder="1" applyAlignment="1">
      <alignment horizontal="left" vertical="center" wrapText="1"/>
    </xf>
    <xf numFmtId="0" fontId="35" fillId="17" borderId="60" xfId="0" applyFont="1" applyFill="1" applyBorder="1" applyAlignment="1">
      <alignment horizontal="left" vertical="center" wrapText="1"/>
    </xf>
    <xf numFmtId="0" fontId="35" fillId="17" borderId="36" xfId="0" applyFont="1" applyFill="1" applyBorder="1" applyAlignment="1">
      <alignment horizontal="center" vertical="center" wrapText="1"/>
    </xf>
    <xf numFmtId="0" fontId="35" fillId="17" borderId="60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27" fillId="0" borderId="93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44" xfId="80" applyFont="1" applyFill="1" applyBorder="1" applyAlignment="1" applyProtection="1">
      <alignment horizontal="center" vertical="center" wrapText="1"/>
    </xf>
    <xf numFmtId="0" fontId="27" fillId="0" borderId="87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40" fillId="0" borderId="94" xfId="0" applyFont="1" applyBorder="1" applyAlignment="1">
      <alignment horizontal="center" vertical="center"/>
    </xf>
    <xf numFmtId="0" fontId="40" fillId="0" borderId="86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17" fillId="19" borderId="36" xfId="0" applyFont="1" applyFill="1" applyBorder="1" applyAlignment="1">
      <alignment horizontal="center" vertical="center"/>
    </xf>
    <xf numFmtId="0" fontId="17" fillId="19" borderId="60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49" fontId="38" fillId="15" borderId="36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/>
    </xf>
    <xf numFmtId="0" fontId="19" fillId="19" borderId="60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left" vertical="center" wrapText="1"/>
    </xf>
    <xf numFmtId="0" fontId="18" fillId="16" borderId="60" xfId="0" applyFont="1" applyFill="1" applyBorder="1" applyAlignment="1">
      <alignment horizontal="left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46" xfId="0" applyFont="1" applyFill="1" applyBorder="1" applyAlignment="1">
      <alignment horizontal="left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5" fillId="17" borderId="38" xfId="0" applyFont="1" applyFill="1" applyBorder="1" applyAlignment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43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167" fontId="35" fillId="15" borderId="78" xfId="0" applyNumberFormat="1" applyFont="1" applyFill="1" applyBorder="1" applyAlignment="1">
      <alignment horizontal="center" vertical="center" wrapText="1"/>
    </xf>
    <xf numFmtId="167" fontId="35" fillId="15" borderId="79" xfId="0" applyNumberFormat="1" applyFont="1" applyFill="1" applyBorder="1" applyAlignment="1">
      <alignment horizontal="center" vertical="center" wrapText="1"/>
    </xf>
    <xf numFmtId="167" fontId="35" fillId="15" borderId="80" xfId="0" applyNumberFormat="1" applyFont="1" applyFill="1" applyBorder="1" applyAlignment="1">
      <alignment horizontal="center" vertical="center" wrapText="1"/>
    </xf>
    <xf numFmtId="0" fontId="39" fillId="17" borderId="36" xfId="0" applyFont="1" applyFill="1" applyBorder="1" applyAlignment="1">
      <alignment horizontal="right" vertical="center" wrapText="1"/>
    </xf>
    <xf numFmtId="0" fontId="39" fillId="17" borderId="60" xfId="0" applyFont="1" applyFill="1" applyBorder="1" applyAlignment="1">
      <alignment horizontal="right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8" xfId="72" applyFont="1" applyFill="1" applyBorder="1" applyAlignment="1">
      <alignment horizontal="center" vertical="center" wrapText="1"/>
    </xf>
    <xf numFmtId="42" fontId="35" fillId="15" borderId="79" xfId="72" applyFont="1" applyFill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43" fillId="0" borderId="94" xfId="0" applyFont="1" applyBorder="1" applyAlignment="1">
      <alignment horizontal="center" vertical="center"/>
    </xf>
    <xf numFmtId="0" fontId="43" fillId="0" borderId="86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30" fillId="14" borderId="0" xfId="0" applyFont="1" applyFill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5" fillId="21" borderId="60" xfId="0" applyFont="1" applyFill="1" applyBorder="1" applyAlignment="1">
      <alignment horizontal="center" vertical="center"/>
    </xf>
    <xf numFmtId="0" fontId="35" fillId="21" borderId="2" xfId="0" applyFont="1" applyFill="1" applyBorder="1" applyAlignment="1">
      <alignment horizontal="center" vertical="center"/>
    </xf>
    <xf numFmtId="167" fontId="32" fillId="15" borderId="36" xfId="0" applyNumberFormat="1" applyFont="1" applyFill="1" applyBorder="1" applyAlignment="1">
      <alignment horizontal="center" vertical="center" wrapText="1"/>
    </xf>
    <xf numFmtId="167" fontId="32" fillId="15" borderId="60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60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5" fillId="21" borderId="23" xfId="0" applyNumberFormat="1" applyFont="1" applyFill="1" applyBorder="1" applyAlignment="1">
      <alignment horizontal="center" vertical="center" wrapText="1"/>
    </xf>
    <xf numFmtId="0" fontId="29" fillId="0" borderId="33" xfId="0" applyFont="1" applyBorder="1" applyAlignment="1">
      <alignment horizontal="left"/>
    </xf>
    <xf numFmtId="0" fontId="0" fillId="0" borderId="33" xfId="0" applyBorder="1" applyAlignment="1">
      <alignment horizontal="center"/>
    </xf>
    <xf numFmtId="0" fontId="49" fillId="0" borderId="36" xfId="0" applyFont="1" applyBorder="1" applyAlignment="1" applyProtection="1">
      <alignment horizontal="center" vertical="center" wrapText="1"/>
      <protection hidden="1"/>
    </xf>
    <xf numFmtId="0" fontId="49" fillId="0" borderId="60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G9" sqref="G9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56"/>
      <c r="C1" s="457"/>
      <c r="D1" s="457"/>
      <c r="E1" s="457"/>
      <c r="F1" s="457"/>
      <c r="G1" s="3"/>
    </row>
    <row r="2" spans="1:10" s="1" customFormat="1" ht="23.25" customHeight="1">
      <c r="A2" s="194"/>
      <c r="B2" s="458" t="s">
        <v>4</v>
      </c>
      <c r="C2" s="459"/>
      <c r="D2" s="459"/>
      <c r="E2" s="459"/>
      <c r="F2" s="459"/>
      <c r="G2" s="3"/>
    </row>
    <row r="3" spans="1:10" s="1" customFormat="1" ht="23.25" customHeight="1">
      <c r="A3" s="194"/>
      <c r="B3" s="460" t="s">
        <v>283</v>
      </c>
      <c r="C3" s="461"/>
      <c r="D3" s="461"/>
      <c r="E3" s="461"/>
      <c r="F3" s="461"/>
      <c r="G3" s="3"/>
    </row>
    <row r="4" spans="1:10" s="1" customFormat="1" ht="10.5" customHeight="1">
      <c r="A4" s="18"/>
      <c r="B4" s="462"/>
      <c r="C4" s="463"/>
      <c r="D4" s="463"/>
      <c r="E4" s="463"/>
      <c r="F4" s="463"/>
      <c r="G4" s="3"/>
    </row>
    <row r="5" spans="1:10" s="1" customFormat="1" ht="10.5" customHeight="1" thickBot="1">
      <c r="A5" s="194"/>
      <c r="B5" s="464"/>
      <c r="C5" s="457"/>
      <c r="D5" s="457"/>
      <c r="E5" s="457"/>
      <c r="F5" s="457"/>
      <c r="G5" s="3"/>
    </row>
    <row r="6" spans="1:10" s="54" customFormat="1" ht="25.5" customHeight="1" thickBot="1">
      <c r="B6" s="195" t="s">
        <v>12</v>
      </c>
      <c r="C6" s="433" t="s">
        <v>284</v>
      </c>
      <c r="D6" s="434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35" t="s">
        <v>1</v>
      </c>
      <c r="C8" s="436"/>
      <c r="D8" s="436"/>
      <c r="E8" s="436"/>
      <c r="F8" s="437"/>
    </row>
    <row r="9" spans="1:10" s="200" customFormat="1" ht="16.5" customHeight="1" thickBot="1">
      <c r="B9" s="201" t="s">
        <v>144</v>
      </c>
      <c r="C9" s="435" t="str">
        <f>+VLOOKUP(B12,Listas!$B$7:$D$98,3,FALSE)</f>
        <v>UNIDADES DE APOYO DIRECTIVO</v>
      </c>
      <c r="D9" s="436"/>
      <c r="E9" s="436"/>
      <c r="F9" s="437"/>
    </row>
    <row r="10" spans="1:10" s="200" customFormat="1" ht="13.5" thickBot="1">
      <c r="B10" s="201" t="s">
        <v>8</v>
      </c>
      <c r="C10" s="201"/>
      <c r="D10" s="435" t="s">
        <v>9</v>
      </c>
      <c r="E10" s="437"/>
      <c r="F10" s="201"/>
    </row>
    <row r="11" spans="1:10" s="200" customFormat="1" ht="16.5" customHeight="1" thickBot="1">
      <c r="B11" s="435" t="s">
        <v>205</v>
      </c>
      <c r="C11" s="436"/>
      <c r="D11" s="437"/>
      <c r="E11" s="435" t="s">
        <v>7</v>
      </c>
      <c r="F11" s="437"/>
    </row>
    <row r="12" spans="1:10" s="54" customFormat="1" ht="16.5" customHeight="1">
      <c r="B12" s="440" t="s">
        <v>398</v>
      </c>
      <c r="C12" s="441"/>
      <c r="D12" s="442"/>
      <c r="E12" s="452" t="str">
        <f>+VLOOKUP($B$12,Listas!$B$8:$C$98,2,FALSE)</f>
        <v>91010101</v>
      </c>
      <c r="F12" s="453"/>
    </row>
    <row r="13" spans="1:10" s="54" customFormat="1" ht="16.5" customHeight="1" thickBot="1">
      <c r="B13" s="443"/>
      <c r="C13" s="444"/>
      <c r="D13" s="445"/>
      <c r="E13" s="454"/>
      <c r="F13" s="455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49" t="s">
        <v>143</v>
      </c>
      <c r="C15" s="450"/>
      <c r="D15" s="450"/>
      <c r="E15" s="451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89">
        <f>+INGRESOS!L27</f>
        <v>0</v>
      </c>
    </row>
    <row r="18" spans="2:7">
      <c r="B18" s="218" t="s">
        <v>137</v>
      </c>
      <c r="C18" s="219"/>
      <c r="D18" s="220"/>
      <c r="E18" s="221"/>
      <c r="F18" s="290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90">
        <f>+INGRESOS!L65</f>
        <v>0</v>
      </c>
    </row>
    <row r="23" spans="2:7">
      <c r="B23" s="218" t="s">
        <v>54</v>
      </c>
      <c r="C23" s="224"/>
      <c r="D23" s="225"/>
      <c r="E23" s="222"/>
      <c r="F23" s="290">
        <f>+INGRESOS!L76</f>
        <v>0</v>
      </c>
    </row>
    <row r="24" spans="2:7">
      <c r="B24" s="218" t="s">
        <v>135</v>
      </c>
      <c r="C24" s="224"/>
      <c r="D24" s="225"/>
      <c r="E24" s="222"/>
      <c r="F24" s="290">
        <f>+INGRESOS!L77</f>
        <v>0</v>
      </c>
    </row>
    <row r="25" spans="2:7">
      <c r="B25" s="227" t="s">
        <v>274</v>
      </c>
      <c r="C25" s="224"/>
      <c r="D25" s="225"/>
      <c r="E25" s="222"/>
      <c r="F25" s="290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91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92">
        <f>+SUM(F17:F26)</f>
        <v>0</v>
      </c>
      <c r="G27" s="293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46" t="s">
        <v>271</v>
      </c>
      <c r="C29" s="447"/>
      <c r="D29" s="447"/>
      <c r="E29" s="448"/>
      <c r="F29" s="295"/>
    </row>
    <row r="30" spans="2:7">
      <c r="B30" s="238" t="s">
        <v>272</v>
      </c>
      <c r="C30" s="235"/>
      <c r="D30" s="236"/>
      <c r="E30" s="294">
        <v>0.2</v>
      </c>
      <c r="F30" s="295">
        <f>+MROUND(F27*E30,1000)</f>
        <v>0</v>
      </c>
    </row>
    <row r="31" spans="2:7">
      <c r="B31" s="238" t="s">
        <v>281</v>
      </c>
      <c r="C31" s="235"/>
      <c r="D31" s="236"/>
      <c r="E31" s="237"/>
      <c r="F31" s="295"/>
    </row>
    <row r="32" spans="2:7" ht="13.5" thickBot="1">
      <c r="B32" s="238" t="s">
        <v>282</v>
      </c>
      <c r="C32" s="235"/>
      <c r="D32" s="236"/>
      <c r="E32" s="237"/>
      <c r="F32" s="295"/>
    </row>
    <row r="33" spans="2:6" ht="13.5" thickBot="1">
      <c r="B33" s="232" t="s">
        <v>142</v>
      </c>
      <c r="C33" s="233"/>
      <c r="D33" s="233"/>
      <c r="E33" s="234"/>
      <c r="F33" s="296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297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38" t="s">
        <v>131</v>
      </c>
      <c r="D39" s="439"/>
      <c r="E39" s="438" t="s">
        <v>132</v>
      </c>
      <c r="F39" s="439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93"/>
      <c r="B1" s="494"/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38"/>
    </row>
    <row r="2" spans="1:13" s="37" customFormat="1" ht="23.25" customHeight="1">
      <c r="A2" s="500" t="s">
        <v>4</v>
      </c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38"/>
    </row>
    <row r="3" spans="1:13" s="37" customFormat="1" ht="23.25" customHeight="1">
      <c r="A3" s="502" t="s">
        <v>113</v>
      </c>
      <c r="B3" s="503"/>
      <c r="C3" s="503"/>
      <c r="D3" s="503"/>
      <c r="E3" s="503"/>
      <c r="F3" s="503"/>
      <c r="G3" s="503"/>
      <c r="H3" s="503"/>
      <c r="I3" s="503"/>
      <c r="J3" s="503"/>
      <c r="K3" s="503"/>
      <c r="L3" s="503"/>
      <c r="M3" s="38"/>
    </row>
    <row r="4" spans="1:13" s="37" customFormat="1" ht="10.5" customHeight="1">
      <c r="A4" s="497"/>
      <c r="B4" s="498"/>
      <c r="C4" s="498"/>
      <c r="D4" s="498"/>
      <c r="E4" s="498"/>
      <c r="F4" s="498"/>
      <c r="G4" s="498"/>
      <c r="H4" s="498"/>
      <c r="I4" s="498"/>
      <c r="J4" s="498"/>
      <c r="K4" s="498"/>
      <c r="L4" s="498"/>
      <c r="M4" s="38"/>
    </row>
    <row r="5" spans="1:13" s="37" customFormat="1" ht="10.5" customHeight="1" thickBot="1">
      <c r="A5" s="499"/>
      <c r="B5" s="494"/>
      <c r="C5" s="494"/>
      <c r="D5" s="494"/>
      <c r="E5" s="494"/>
      <c r="F5" s="494"/>
      <c r="G5" s="494"/>
      <c r="H5" s="494"/>
      <c r="I5" s="494"/>
      <c r="J5" s="494"/>
      <c r="K5" s="494"/>
      <c r="L5" s="494"/>
      <c r="M5" s="38"/>
    </row>
    <row r="6" spans="1:13" s="7" customFormat="1" ht="25.5" customHeight="1" thickBot="1">
      <c r="A6" s="41" t="s">
        <v>12</v>
      </c>
      <c r="B6" s="473" t="str">
        <f>+TOTAL!C6</f>
        <v>PEREIRA</v>
      </c>
      <c r="C6" s="474"/>
      <c r="D6" s="474"/>
      <c r="E6" s="474"/>
      <c r="F6" s="474"/>
      <c r="G6" s="474"/>
      <c r="H6" s="474"/>
      <c r="I6" s="475"/>
      <c r="J6" s="41" t="s">
        <v>114</v>
      </c>
      <c r="K6" s="510" t="str">
        <f>+TOTAL!F6</f>
        <v>2020</v>
      </c>
      <c r="L6" s="511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73" t="s">
        <v>1</v>
      </c>
      <c r="B8" s="474"/>
      <c r="C8" s="474"/>
      <c r="D8" s="474"/>
      <c r="E8" s="474"/>
      <c r="F8" s="474"/>
      <c r="G8" s="474"/>
      <c r="H8" s="474"/>
      <c r="I8" s="474"/>
      <c r="J8" s="474"/>
      <c r="K8" s="474"/>
      <c r="L8" s="475"/>
    </row>
    <row r="9" spans="1:13" s="54" customFormat="1" ht="16.5" customHeight="1" thickBot="1">
      <c r="A9" s="473" t="s">
        <v>2</v>
      </c>
      <c r="B9" s="474"/>
      <c r="C9" s="474"/>
      <c r="D9" s="474"/>
      <c r="E9" s="474"/>
      <c r="F9" s="474"/>
      <c r="G9" s="474"/>
      <c r="H9" s="474"/>
      <c r="I9" s="475"/>
      <c r="J9" s="473" t="s">
        <v>13</v>
      </c>
      <c r="K9" s="474"/>
      <c r="L9" s="475"/>
    </row>
    <row r="10" spans="1:13" s="54" customFormat="1" ht="15.75" customHeight="1">
      <c r="A10" s="476" t="str">
        <f>+TOTAL!B12</f>
        <v>Consejo Directivo</v>
      </c>
      <c r="B10" s="477"/>
      <c r="C10" s="477"/>
      <c r="D10" s="477"/>
      <c r="E10" s="477"/>
      <c r="F10" s="477"/>
      <c r="G10" s="477"/>
      <c r="H10" s="477"/>
      <c r="I10" s="478"/>
      <c r="J10" s="476" t="str">
        <f>+TOTAL!E12</f>
        <v>91010101</v>
      </c>
      <c r="K10" s="477"/>
      <c r="L10" s="478"/>
    </row>
    <row r="11" spans="1:13" s="54" customFormat="1" ht="15.75" customHeight="1" thickBot="1">
      <c r="A11" s="479"/>
      <c r="B11" s="480"/>
      <c r="C11" s="480"/>
      <c r="D11" s="480"/>
      <c r="E11" s="480"/>
      <c r="F11" s="480"/>
      <c r="G11" s="480"/>
      <c r="H11" s="480"/>
      <c r="I11" s="481"/>
      <c r="J11" s="479"/>
      <c r="K11" s="480"/>
      <c r="L11" s="481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504" t="s">
        <v>84</v>
      </c>
      <c r="B13" s="505"/>
      <c r="C13" s="505"/>
      <c r="D13" s="505"/>
      <c r="E13" s="505"/>
      <c r="F13" s="505"/>
      <c r="G13" s="505"/>
      <c r="H13" s="505"/>
      <c r="I13" s="505"/>
      <c r="J13" s="505"/>
      <c r="K13" s="505"/>
      <c r="L13" s="506"/>
    </row>
    <row r="14" spans="1:13" ht="31.5" customHeight="1">
      <c r="A14" s="517" t="s">
        <v>82</v>
      </c>
      <c r="B14" s="472" t="s">
        <v>83</v>
      </c>
      <c r="C14" s="472"/>
      <c r="D14" s="472"/>
      <c r="E14" s="472" t="s">
        <v>81</v>
      </c>
      <c r="F14" s="472"/>
      <c r="G14" s="472"/>
      <c r="H14" s="472" t="s">
        <v>87</v>
      </c>
      <c r="I14" s="472"/>
      <c r="J14" s="469" t="s">
        <v>93</v>
      </c>
      <c r="K14" s="495"/>
      <c r="L14" s="496"/>
    </row>
    <row r="15" spans="1:13" s="64" customFormat="1" ht="16.5" customHeight="1" thickBot="1">
      <c r="A15" s="492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504" t="s">
        <v>85</v>
      </c>
      <c r="B32" s="505"/>
      <c r="C32" s="505"/>
      <c r="D32" s="505"/>
      <c r="E32" s="505"/>
      <c r="F32" s="505"/>
      <c r="G32" s="505"/>
      <c r="H32" s="505"/>
      <c r="I32" s="505"/>
      <c r="J32" s="505"/>
      <c r="K32" s="505"/>
      <c r="L32" s="506"/>
    </row>
    <row r="33" spans="1:12" ht="16.5" hidden="1" customHeight="1">
      <c r="A33" s="491" t="s">
        <v>100</v>
      </c>
      <c r="B33" s="507" t="s">
        <v>17</v>
      </c>
      <c r="C33" s="507"/>
      <c r="D33" s="507"/>
      <c r="E33" s="469" t="s">
        <v>34</v>
      </c>
      <c r="F33" s="470"/>
      <c r="G33" s="470"/>
      <c r="H33" s="471"/>
      <c r="I33" s="507" t="s">
        <v>88</v>
      </c>
      <c r="J33" s="465" t="s">
        <v>90</v>
      </c>
      <c r="K33" s="465" t="s">
        <v>92</v>
      </c>
      <c r="L33" s="467" t="s">
        <v>86</v>
      </c>
    </row>
    <row r="34" spans="1:12" ht="45.75" hidden="1" customHeight="1" thickBot="1">
      <c r="A34" s="492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508"/>
      <c r="J34" s="466"/>
      <c r="K34" s="466"/>
      <c r="L34" s="468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4">
        <f>SUM(B35:B48)</f>
        <v>0</v>
      </c>
      <c r="C49" s="274">
        <f t="shared" ref="C49:L49" si="0">SUM(C35:C48)</f>
        <v>0</v>
      </c>
      <c r="D49" s="274">
        <f t="shared" si="0"/>
        <v>0</v>
      </c>
      <c r="E49" s="274">
        <f t="shared" si="0"/>
        <v>0</v>
      </c>
      <c r="F49" s="274">
        <f t="shared" si="0"/>
        <v>0</v>
      </c>
      <c r="G49" s="274">
        <f t="shared" si="0"/>
        <v>0</v>
      </c>
      <c r="H49" s="274">
        <f t="shared" si="0"/>
        <v>0</v>
      </c>
      <c r="I49" s="274">
        <f t="shared" si="0"/>
        <v>0</v>
      </c>
      <c r="J49" s="274">
        <f t="shared" si="0"/>
        <v>0</v>
      </c>
      <c r="K49" s="274">
        <f t="shared" si="0"/>
        <v>0</v>
      </c>
      <c r="L49" s="275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512" t="s">
        <v>95</v>
      </c>
      <c r="B52" s="513"/>
      <c r="C52" s="513"/>
      <c r="D52" s="513"/>
      <c r="E52" s="513"/>
      <c r="F52" s="513"/>
      <c r="G52" s="513"/>
      <c r="H52" s="513"/>
      <c r="I52" s="513"/>
      <c r="J52" s="513"/>
      <c r="K52" s="513"/>
      <c r="L52" s="514"/>
    </row>
    <row r="53" spans="1:12" ht="15.75" customHeight="1">
      <c r="A53" s="482" t="s">
        <v>99</v>
      </c>
      <c r="B53" s="483"/>
      <c r="C53" s="469" t="s">
        <v>107</v>
      </c>
      <c r="D53" s="470"/>
      <c r="E53" s="471"/>
      <c r="F53" s="469" t="s">
        <v>108</v>
      </c>
      <c r="G53" s="470"/>
      <c r="H53" s="471"/>
      <c r="I53" s="469" t="s">
        <v>109</v>
      </c>
      <c r="J53" s="470"/>
      <c r="K53" s="471"/>
      <c r="L53" s="467" t="s">
        <v>111</v>
      </c>
    </row>
    <row r="54" spans="1:12" ht="34.5" customHeight="1" thickBot="1">
      <c r="A54" s="484"/>
      <c r="B54" s="485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468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515" t="s">
        <v>96</v>
      </c>
      <c r="B65" s="516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515" t="s">
        <v>97</v>
      </c>
      <c r="B76" s="516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515" t="s">
        <v>110</v>
      </c>
      <c r="B77" s="516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486" t="s">
        <v>98</v>
      </c>
      <c r="B78" s="487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49" t="s">
        <v>275</v>
      </c>
      <c r="B81" s="450"/>
      <c r="C81" s="450"/>
      <c r="D81" s="450"/>
      <c r="E81" s="450"/>
      <c r="F81" s="450"/>
      <c r="G81" s="449" t="s">
        <v>112</v>
      </c>
      <c r="H81" s="450"/>
      <c r="I81" s="450"/>
      <c r="J81" s="450"/>
      <c r="K81" s="450"/>
      <c r="L81" s="451"/>
    </row>
    <row r="82" spans="1:12" ht="15.75" customHeight="1">
      <c r="A82" s="482" t="s">
        <v>99</v>
      </c>
      <c r="B82" s="495"/>
      <c r="C82" s="483"/>
      <c r="D82" s="507" t="s">
        <v>278</v>
      </c>
      <c r="E82" s="507"/>
      <c r="F82" s="522"/>
      <c r="G82" s="517" t="s">
        <v>99</v>
      </c>
      <c r="H82" s="472"/>
      <c r="I82" s="472"/>
      <c r="J82" s="472" t="s">
        <v>279</v>
      </c>
      <c r="K82" s="472"/>
      <c r="L82" s="523"/>
    </row>
    <row r="83" spans="1:12" ht="16.5" customHeight="1" thickBot="1">
      <c r="A83" s="484"/>
      <c r="B83" s="509"/>
      <c r="C83" s="485"/>
      <c r="D83" s="61" t="s">
        <v>55</v>
      </c>
      <c r="E83" s="61" t="s">
        <v>56</v>
      </c>
      <c r="F83" s="130" t="s">
        <v>16</v>
      </c>
      <c r="G83" s="492"/>
      <c r="H83" s="508"/>
      <c r="I83" s="508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524" t="s">
        <v>115</v>
      </c>
      <c r="H84" s="525"/>
      <c r="I84" s="526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518" t="s">
        <v>116</v>
      </c>
      <c r="H85" s="519"/>
      <c r="I85" s="520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88" t="s">
        <v>276</v>
      </c>
      <c r="B103" s="489"/>
      <c r="C103" s="490"/>
      <c r="D103" s="169"/>
      <c r="E103" s="170"/>
      <c r="F103" s="171">
        <f>SUM(F83:F102)</f>
        <v>0</v>
      </c>
      <c r="G103" s="488" t="s">
        <v>130</v>
      </c>
      <c r="H103" s="489"/>
      <c r="I103" s="489"/>
      <c r="J103" s="521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88" t="s">
        <v>277</v>
      </c>
      <c r="B105" s="489"/>
      <c r="C105" s="489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298" t="str">
        <f>+TOTAL!E40</f>
        <v xml:space="preserve">NOMBRE: </v>
      </c>
      <c r="J109" s="298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298" t="str">
        <f>+TOTAL!E41</f>
        <v>CARGO:</v>
      </c>
      <c r="J110" s="298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298" t="str">
        <f>+TOTAL!E42</f>
        <v xml:space="preserve">FECHA: </v>
      </c>
      <c r="J111" s="298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53:B54"/>
    <mergeCell ref="L53:L54"/>
    <mergeCell ref="A78:B78"/>
    <mergeCell ref="G81:L81"/>
    <mergeCell ref="A81:F81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7"/>
  <sheetViews>
    <sheetView tabSelected="1" topLeftCell="A118" zoomScale="65" zoomScaleNormal="65" workbookViewId="0">
      <selection activeCell="G123" sqref="G123"/>
    </sheetView>
  </sheetViews>
  <sheetFormatPr baseColWidth="10" defaultRowHeight="15"/>
  <cols>
    <col min="1" max="1" width="0.5703125" style="46" customWidth="1"/>
    <col min="2" max="2" width="11.140625" style="44" customWidth="1"/>
    <col min="3" max="3" width="36.42578125" style="47" customWidth="1"/>
    <col min="4" max="4" width="14.42578125" style="47" customWidth="1"/>
    <col min="5" max="5" width="22.7109375" style="47" customWidth="1"/>
    <col min="6" max="6" width="22.28515625" style="47" customWidth="1"/>
    <col min="7" max="7" width="34.28515625" style="47" customWidth="1"/>
    <col min="8" max="8" width="9.28515625" style="48" bestFit="1" customWidth="1"/>
    <col min="9" max="9" width="17.5703125" style="346" customWidth="1"/>
    <col min="10" max="10" width="12.85546875" style="49" customWidth="1"/>
    <col min="11" max="11" width="29" style="346" customWidth="1"/>
    <col min="12" max="12" width="12.85546875" style="313" customWidth="1"/>
    <col min="13" max="13" width="17" style="341" customWidth="1"/>
    <col min="14" max="14" width="27.28515625" style="334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499"/>
      <c r="B1" s="537"/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  <c r="N1" s="537"/>
      <c r="O1" s="537"/>
      <c r="P1" s="537"/>
      <c r="Q1" s="537"/>
      <c r="R1" s="537"/>
      <c r="S1" s="537"/>
      <c r="T1" s="537"/>
      <c r="U1" s="537"/>
      <c r="V1" s="537"/>
      <c r="W1" s="537"/>
      <c r="X1" s="537"/>
      <c r="Y1" s="537"/>
      <c r="Z1" s="538"/>
      <c r="AA1" s="37"/>
    </row>
    <row r="2" spans="1:27" ht="39" customHeight="1">
      <c r="A2" s="2"/>
      <c r="B2" s="539" t="s">
        <v>4</v>
      </c>
      <c r="C2" s="540"/>
      <c r="D2" s="540"/>
      <c r="E2" s="540"/>
      <c r="F2" s="540"/>
      <c r="G2" s="540"/>
      <c r="H2" s="540"/>
      <c r="I2" s="540"/>
      <c r="J2" s="540"/>
      <c r="K2" s="540"/>
      <c r="L2" s="540"/>
      <c r="M2" s="540"/>
      <c r="N2" s="540"/>
      <c r="O2" s="540"/>
      <c r="P2" s="540"/>
      <c r="Q2" s="540"/>
      <c r="R2" s="540"/>
      <c r="S2" s="540"/>
      <c r="T2" s="540"/>
      <c r="U2" s="540"/>
      <c r="V2" s="540"/>
      <c r="W2" s="540"/>
      <c r="X2" s="540"/>
      <c r="Y2" s="540"/>
      <c r="Z2" s="541"/>
      <c r="AA2" s="37"/>
    </row>
    <row r="3" spans="1:27" ht="27.75" customHeight="1">
      <c r="A3" s="2"/>
      <c r="B3" s="539" t="s">
        <v>113</v>
      </c>
      <c r="C3" s="540"/>
      <c r="D3" s="540"/>
      <c r="E3" s="540"/>
      <c r="F3" s="540"/>
      <c r="G3" s="540"/>
      <c r="H3" s="540"/>
      <c r="I3" s="540"/>
      <c r="J3" s="540"/>
      <c r="K3" s="540"/>
      <c r="L3" s="540"/>
      <c r="M3" s="540"/>
      <c r="N3" s="540"/>
      <c r="O3" s="540"/>
      <c r="P3" s="540"/>
      <c r="Q3" s="540"/>
      <c r="R3" s="540"/>
      <c r="S3" s="540"/>
      <c r="T3" s="540"/>
      <c r="U3" s="540"/>
      <c r="V3" s="540"/>
      <c r="W3" s="540"/>
      <c r="X3" s="540"/>
      <c r="Y3" s="540"/>
      <c r="Z3" s="541"/>
      <c r="AA3" s="37"/>
    </row>
    <row r="4" spans="1:27" ht="10.5" customHeight="1">
      <c r="A4" s="497"/>
      <c r="B4" s="498"/>
      <c r="C4" s="498"/>
      <c r="D4" s="498"/>
      <c r="E4" s="498"/>
      <c r="F4" s="498"/>
      <c r="G4" s="498"/>
      <c r="H4" s="498"/>
      <c r="I4" s="498"/>
      <c r="J4" s="498"/>
      <c r="K4" s="498"/>
      <c r="L4" s="498"/>
      <c r="M4" s="498"/>
      <c r="N4" s="542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499"/>
      <c r="B5" s="494"/>
      <c r="C5" s="494"/>
      <c r="D5" s="494"/>
      <c r="E5" s="494"/>
      <c r="F5" s="494"/>
      <c r="G5" s="494"/>
      <c r="H5" s="494"/>
      <c r="I5" s="494"/>
      <c r="J5" s="494"/>
      <c r="K5" s="494"/>
      <c r="L5" s="494"/>
      <c r="M5" s="494"/>
      <c r="N5" s="543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48" t="s">
        <v>286</v>
      </c>
      <c r="C6" s="549"/>
      <c r="D6" s="549"/>
      <c r="E6" s="549"/>
      <c r="F6" s="549"/>
      <c r="G6" s="549"/>
      <c r="H6" s="549"/>
      <c r="I6" s="549"/>
      <c r="J6" s="549"/>
      <c r="K6" s="550"/>
      <c r="L6" s="435" t="s">
        <v>114</v>
      </c>
      <c r="M6" s="437">
        <v>2019</v>
      </c>
      <c r="N6" s="510" t="s">
        <v>285</v>
      </c>
      <c r="O6" s="551"/>
      <c r="P6" s="551"/>
      <c r="Q6" s="551"/>
      <c r="R6" s="551"/>
      <c r="S6" s="551"/>
      <c r="T6" s="551"/>
      <c r="U6" s="551"/>
      <c r="V6" s="551"/>
      <c r="W6" s="551"/>
      <c r="X6" s="551"/>
      <c r="Y6" s="551"/>
      <c r="Z6" s="552"/>
    </row>
    <row r="7" spans="1:27" s="40" customFormat="1" ht="6" customHeight="1" thickBot="1">
      <c r="A7" s="545"/>
      <c r="B7" s="545"/>
      <c r="C7" s="545"/>
      <c r="D7" s="545"/>
      <c r="E7" s="545"/>
      <c r="F7" s="545"/>
      <c r="G7" s="545"/>
      <c r="H7" s="545"/>
      <c r="I7" s="545"/>
      <c r="J7" s="545"/>
      <c r="K7" s="545"/>
      <c r="L7" s="545"/>
      <c r="M7" s="545"/>
      <c r="N7" s="545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380" customFormat="1" ht="25.5" customHeight="1" thickBot="1">
      <c r="A8" s="375"/>
      <c r="B8" s="424" t="s">
        <v>0</v>
      </c>
      <c r="C8" s="546" t="str">
        <f>+TOTAL!C9</f>
        <v>UNIDADES DE APOYO DIRECTIVO</v>
      </c>
      <c r="D8" s="546"/>
      <c r="E8" s="546"/>
      <c r="F8" s="546"/>
      <c r="G8" s="546"/>
      <c r="H8" s="307"/>
      <c r="I8" s="376"/>
      <c r="J8" s="307"/>
      <c r="K8" s="376"/>
      <c r="L8" s="307"/>
      <c r="M8" s="376"/>
      <c r="N8" s="37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78"/>
      <c r="AA8" s="379"/>
    </row>
    <row r="9" spans="1:27" s="384" customFormat="1" ht="25.5" customHeight="1" thickBot="1">
      <c r="A9" s="381"/>
      <c r="B9" s="425" t="s">
        <v>6</v>
      </c>
      <c r="C9" s="553" t="str">
        <f>+INGRESOS!A10</f>
        <v>Consejo Directivo</v>
      </c>
      <c r="D9" s="553"/>
      <c r="E9" s="553"/>
      <c r="F9" s="553"/>
      <c r="G9" s="553"/>
      <c r="H9" s="382" t="s">
        <v>5</v>
      </c>
      <c r="I9" s="546" t="str">
        <f>+INGRESOS!J10</f>
        <v>91010101</v>
      </c>
      <c r="J9" s="546"/>
      <c r="K9" s="546"/>
      <c r="L9" s="546"/>
      <c r="M9" s="546"/>
      <c r="N9" s="546"/>
      <c r="O9" s="546"/>
      <c r="P9" s="546"/>
      <c r="Q9" s="546"/>
      <c r="R9" s="546"/>
      <c r="S9" s="546"/>
      <c r="T9" s="546"/>
      <c r="U9" s="546"/>
      <c r="V9" s="546"/>
      <c r="W9" s="546"/>
      <c r="X9" s="546"/>
      <c r="Y9" s="546"/>
      <c r="Z9" s="547"/>
      <c r="AA9" s="383"/>
    </row>
    <row r="10" spans="1:27" s="380" customFormat="1" ht="13.5" thickBot="1">
      <c r="A10" s="544"/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544"/>
      <c r="N10" s="54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379"/>
    </row>
    <row r="11" spans="1:27" s="380" customFormat="1" ht="32.25" customHeight="1" thickBot="1">
      <c r="A11" s="385"/>
      <c r="B11" s="452" t="s">
        <v>3</v>
      </c>
      <c r="C11" s="532"/>
      <c r="D11" s="527" t="s">
        <v>259</v>
      </c>
      <c r="E11" s="532" t="s">
        <v>260</v>
      </c>
      <c r="F11" s="527" t="s">
        <v>249</v>
      </c>
      <c r="G11" s="527" t="s">
        <v>250</v>
      </c>
      <c r="H11" s="435" t="s">
        <v>255</v>
      </c>
      <c r="I11" s="436"/>
      <c r="J11" s="436"/>
      <c r="K11" s="436"/>
      <c r="L11" s="436"/>
      <c r="M11" s="436"/>
      <c r="N11" s="437"/>
      <c r="O11" s="435" t="s">
        <v>256</v>
      </c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7"/>
      <c r="AA11" s="379"/>
    </row>
    <row r="12" spans="1:27" s="380" customFormat="1" ht="54" customHeight="1" thickBot="1">
      <c r="A12" s="385"/>
      <c r="B12" s="454"/>
      <c r="C12" s="533"/>
      <c r="D12" s="529"/>
      <c r="E12" s="534"/>
      <c r="F12" s="529"/>
      <c r="G12" s="528"/>
      <c r="H12" s="435" t="s">
        <v>257</v>
      </c>
      <c r="I12" s="437"/>
      <c r="J12" s="435" t="s">
        <v>269</v>
      </c>
      <c r="K12" s="437"/>
      <c r="L12" s="435" t="s">
        <v>258</v>
      </c>
      <c r="M12" s="437"/>
      <c r="N12" s="535" t="s">
        <v>268</v>
      </c>
      <c r="O12" s="527" t="s">
        <v>225</v>
      </c>
      <c r="P12" s="527" t="s">
        <v>226</v>
      </c>
      <c r="Q12" s="527" t="s">
        <v>227</v>
      </c>
      <c r="R12" s="527" t="s">
        <v>228</v>
      </c>
      <c r="S12" s="527" t="s">
        <v>227</v>
      </c>
      <c r="T12" s="527" t="s">
        <v>229</v>
      </c>
      <c r="U12" s="527" t="s">
        <v>229</v>
      </c>
      <c r="V12" s="527" t="s">
        <v>228</v>
      </c>
      <c r="W12" s="527" t="s">
        <v>230</v>
      </c>
      <c r="X12" s="527" t="s">
        <v>231</v>
      </c>
      <c r="Y12" s="527" t="s">
        <v>224</v>
      </c>
      <c r="Z12" s="527" t="s">
        <v>232</v>
      </c>
      <c r="AA12" s="379"/>
    </row>
    <row r="13" spans="1:27" s="380" customFormat="1" ht="17.25" customHeight="1" thickBot="1">
      <c r="A13" s="385"/>
      <c r="B13" s="422" t="s">
        <v>7</v>
      </c>
      <c r="C13" s="201" t="s">
        <v>6</v>
      </c>
      <c r="D13" s="528"/>
      <c r="E13" s="533"/>
      <c r="F13" s="435" t="s">
        <v>248</v>
      </c>
      <c r="G13" s="437"/>
      <c r="H13" s="423" t="s">
        <v>7</v>
      </c>
      <c r="I13" s="201" t="s">
        <v>6</v>
      </c>
      <c r="J13" s="201" t="s">
        <v>7</v>
      </c>
      <c r="K13" s="201" t="s">
        <v>6</v>
      </c>
      <c r="L13" s="201" t="s">
        <v>7</v>
      </c>
      <c r="M13" s="201" t="s">
        <v>6</v>
      </c>
      <c r="N13" s="536"/>
      <c r="O13" s="528"/>
      <c r="P13" s="528"/>
      <c r="Q13" s="528"/>
      <c r="R13" s="528"/>
      <c r="S13" s="528"/>
      <c r="T13" s="528"/>
      <c r="U13" s="528"/>
      <c r="V13" s="528"/>
      <c r="W13" s="528"/>
      <c r="X13" s="528"/>
      <c r="Y13" s="528"/>
      <c r="Z13" s="528"/>
      <c r="AA13" s="379"/>
    </row>
    <row r="14" spans="1:27" s="43" customFormat="1" ht="29.25" customHeight="1">
      <c r="A14" s="8"/>
      <c r="B14" s="394" t="str">
        <f>+IFERROR(VLOOKUP(C14,Listas!$L$8:$M$100,2,FALSE),"")</f>
        <v>10100101</v>
      </c>
      <c r="C14" s="411" t="s">
        <v>514</v>
      </c>
      <c r="D14" s="420"/>
      <c r="E14" s="421"/>
      <c r="F14" s="420"/>
      <c r="G14" s="421"/>
      <c r="H14" s="398" t="str">
        <f>+IF(I14=""," ",VLOOKUP(I14,Listas!$I$16:$J$17,2,FALSE))</f>
        <v>07</v>
      </c>
      <c r="I14" s="395" t="s">
        <v>472</v>
      </c>
      <c r="J14" s="399" t="str">
        <f>+IF(K14=""," ",VLOOKUP(K14,PUC!$B:$C,2,FALSE))</f>
        <v xml:space="preserve"> </v>
      </c>
      <c r="K14" s="395"/>
      <c r="L14" s="394" t="str">
        <f>+IF(M14=""," ",VLOOKUP(M14,Listas!$F$9:$G$17,2,FALSE))</f>
        <v xml:space="preserve"> </v>
      </c>
      <c r="M14" s="400"/>
      <c r="N14" s="401"/>
      <c r="O14" s="402"/>
      <c r="P14" s="403"/>
      <c r="Q14" s="403"/>
      <c r="R14" s="403"/>
      <c r="S14" s="403"/>
      <c r="T14" s="403"/>
      <c r="U14" s="403"/>
      <c r="V14" s="403"/>
      <c r="W14" s="403"/>
      <c r="X14" s="403"/>
      <c r="Y14" s="403"/>
      <c r="Z14" s="404"/>
      <c r="AA14" s="42"/>
    </row>
    <row r="15" spans="1:27" s="43" customFormat="1" ht="29.25" customHeight="1">
      <c r="A15" s="8"/>
      <c r="B15" s="17" t="str">
        <f>+IFERROR(VLOOKUP(C15,Listas!$L$8:$M$100,2,FALSE),"")</f>
        <v>10100101</v>
      </c>
      <c r="C15" s="388" t="s">
        <v>514</v>
      </c>
      <c r="D15" s="270"/>
      <c r="E15" s="271"/>
      <c r="F15" s="270"/>
      <c r="G15" s="271"/>
      <c r="H15" s="16" t="str">
        <f>+IF(I15=""," ",VLOOKUP(I15,Listas!$I$16:$J$17,2,FALSE))</f>
        <v>07</v>
      </c>
      <c r="I15" s="326" t="s">
        <v>472</v>
      </c>
      <c r="J15" s="343" t="str">
        <f>+IF(K15=""," ",VLOOKUP(K15,PUC!$B:$C,2,FALSE))</f>
        <v xml:space="preserve"> </v>
      </c>
      <c r="K15" s="326"/>
      <c r="L15" s="17" t="str">
        <f>+IF(M15=""," ",VLOOKUP(M15,Listas!$F$9:$G$17,2,FALSE))</f>
        <v xml:space="preserve"> </v>
      </c>
      <c r="M15" s="335"/>
      <c r="N15" s="327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29.25" customHeight="1">
      <c r="A16" s="8"/>
      <c r="B16" s="17" t="str">
        <f>+IFERROR(VLOOKUP(C16,Listas!$L$8:$M$100,2,FALSE),"")</f>
        <v>10100101</v>
      </c>
      <c r="C16" s="388" t="s">
        <v>514</v>
      </c>
      <c r="D16" s="270"/>
      <c r="E16" s="271"/>
      <c r="F16" s="270"/>
      <c r="G16" s="271"/>
      <c r="H16" s="16" t="str">
        <f>+IF(I16=""," ",VLOOKUP(I16,Listas!$I$16:$J$17,2,FALSE))</f>
        <v>07</v>
      </c>
      <c r="I16" s="326" t="s">
        <v>472</v>
      </c>
      <c r="J16" s="343" t="str">
        <f>+IF(K16=""," ",VLOOKUP(K16,PUC!$B:$C,2,FALSE))</f>
        <v xml:space="preserve"> </v>
      </c>
      <c r="K16" s="326"/>
      <c r="L16" s="17" t="str">
        <f>+IF(M16=""," ",VLOOKUP(M16,Listas!$F$9:$G$17,2,FALSE))</f>
        <v xml:space="preserve"> </v>
      </c>
      <c r="M16" s="335"/>
      <c r="N16" s="327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29.25" customHeight="1">
      <c r="A17" s="8"/>
      <c r="B17" s="17" t="str">
        <f>+IFERROR(VLOOKUP(C17,Listas!$L$8:$M$100,2,FALSE),"")</f>
        <v>10100101</v>
      </c>
      <c r="C17" s="388" t="s">
        <v>514</v>
      </c>
      <c r="D17" s="270"/>
      <c r="E17" s="271"/>
      <c r="F17" s="270"/>
      <c r="G17" s="271"/>
      <c r="H17" s="16" t="str">
        <f>+IF(I17=""," ",VLOOKUP(I17,Listas!$I$16:$J$17,2,FALSE))</f>
        <v>07</v>
      </c>
      <c r="I17" s="326" t="s">
        <v>472</v>
      </c>
      <c r="J17" s="343" t="str">
        <f>+IF(K17=""," ",VLOOKUP(K17,PUC!$B:$C,2,FALSE))</f>
        <v xml:space="preserve"> </v>
      </c>
      <c r="K17" s="326"/>
      <c r="L17" s="17" t="str">
        <f>+IF(M17=""," ",VLOOKUP(M17,Listas!$F$9:$G$17,2,FALSE))</f>
        <v xml:space="preserve"> </v>
      </c>
      <c r="M17" s="335"/>
      <c r="N17" s="327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29.25" customHeight="1">
      <c r="A18" s="8"/>
      <c r="B18" s="17" t="str">
        <f>+IFERROR(VLOOKUP(C18,Listas!$L$8:$M$100,2,FALSE),"")</f>
        <v>10100101</v>
      </c>
      <c r="C18" s="388" t="s">
        <v>514</v>
      </c>
      <c r="D18" s="270"/>
      <c r="E18" s="271"/>
      <c r="F18" s="270"/>
      <c r="G18" s="271"/>
      <c r="H18" s="16"/>
      <c r="I18" s="326"/>
      <c r="J18" s="343" t="str">
        <f>+IF(K18=""," ",VLOOKUP(K18,PUC!$B:$C,2,FALSE))</f>
        <v xml:space="preserve"> </v>
      </c>
      <c r="K18" s="326"/>
      <c r="L18" s="17" t="str">
        <f>+IF(M18=""," ",VLOOKUP(M18,Listas!$F$9:$G$17,2,FALSE))</f>
        <v xml:space="preserve"> </v>
      </c>
      <c r="M18" s="335"/>
      <c r="N18" s="327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29.25" customHeight="1">
      <c r="A19" s="8"/>
      <c r="B19" s="17" t="str">
        <f>+IFERROR(VLOOKUP(C19,Listas!$L$8:$M$100,2,FALSE),"")</f>
        <v>10100101</v>
      </c>
      <c r="C19" s="388" t="s">
        <v>514</v>
      </c>
      <c r="D19" s="270"/>
      <c r="E19" s="271"/>
      <c r="F19" s="270"/>
      <c r="G19" s="271"/>
      <c r="H19" s="16"/>
      <c r="I19" s="326"/>
      <c r="J19" s="343" t="str">
        <f>+IF(K19=""," ",VLOOKUP(K19,PUC!$B:$C,2,FALSE))</f>
        <v xml:space="preserve"> </v>
      </c>
      <c r="K19" s="326"/>
      <c r="L19" s="17" t="str">
        <f>+IF(M19=""," ",VLOOKUP(M19,Listas!$F$9:$G$17,2,FALSE))</f>
        <v xml:space="preserve"> </v>
      </c>
      <c r="M19" s="335"/>
      <c r="N19" s="327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29.25" customHeight="1">
      <c r="A20" s="8"/>
      <c r="B20" s="17" t="str">
        <f>+IFERROR(VLOOKUP(C20,Listas!$L$8:$M$100,2,FALSE),"")</f>
        <v>10100101</v>
      </c>
      <c r="C20" s="388" t="s">
        <v>514</v>
      </c>
      <c r="D20" s="270"/>
      <c r="E20" s="271"/>
      <c r="F20" s="270"/>
      <c r="G20" s="271"/>
      <c r="H20" s="16"/>
      <c r="I20" s="326"/>
      <c r="J20" s="343" t="str">
        <f>+IF(K20=""," ",VLOOKUP(K20,PUC!$B:$C,2,FALSE))</f>
        <v xml:space="preserve"> </v>
      </c>
      <c r="K20" s="326"/>
      <c r="L20" s="17" t="str">
        <f>+IF(M20=""," ",VLOOKUP(M20,Listas!$F$9:$G$17,2,FALSE))</f>
        <v xml:space="preserve"> </v>
      </c>
      <c r="M20" s="335"/>
      <c r="N20" s="327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29.25" customHeight="1">
      <c r="A21" s="8"/>
      <c r="B21" s="17" t="str">
        <f>+IFERROR(VLOOKUP(C21,Listas!$L$8:$M$100,2,FALSE),"")</f>
        <v>10100101</v>
      </c>
      <c r="C21" s="388" t="s">
        <v>514</v>
      </c>
      <c r="D21" s="270"/>
      <c r="E21" s="271"/>
      <c r="F21" s="270"/>
      <c r="G21" s="271"/>
      <c r="H21" s="16"/>
      <c r="I21" s="326"/>
      <c r="J21" s="343" t="str">
        <f>+IF(K21=""," ",VLOOKUP(K21,PUC!$B:$C,2,FALSE))</f>
        <v xml:space="preserve"> </v>
      </c>
      <c r="K21" s="326"/>
      <c r="L21" s="17" t="str">
        <f>+IF(M21=""," ",VLOOKUP(M21,Listas!$F$9:$G$17,2,FALSE))</f>
        <v xml:space="preserve"> </v>
      </c>
      <c r="M21" s="335"/>
      <c r="N21" s="327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29.25" customHeight="1">
      <c r="A22" s="8"/>
      <c r="B22" s="17" t="str">
        <f>+IFERROR(VLOOKUP(C22,Listas!$L$8:$M$100,2,FALSE),"")</f>
        <v>10100101</v>
      </c>
      <c r="C22" s="388" t="s">
        <v>514</v>
      </c>
      <c r="D22" s="270"/>
      <c r="E22" s="271"/>
      <c r="F22" s="270"/>
      <c r="G22" s="271"/>
      <c r="H22" s="16"/>
      <c r="I22" s="326"/>
      <c r="J22" s="343" t="str">
        <f>+IF(K22=""," ",VLOOKUP(K22,PUC!$B:$C,2,FALSE))</f>
        <v xml:space="preserve"> </v>
      </c>
      <c r="K22" s="326"/>
      <c r="L22" s="17" t="str">
        <f>+IF(M22=""," ",VLOOKUP(M22,Listas!$F$9:$G$17,2,FALSE))</f>
        <v xml:space="preserve"> </v>
      </c>
      <c r="M22" s="335"/>
      <c r="N22" s="327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29.25" customHeight="1">
      <c r="A23" s="8"/>
      <c r="B23" s="17" t="str">
        <f>+IFERROR(VLOOKUP(C23,Listas!$L$8:$M$100,2,FALSE),"")</f>
        <v>10100101</v>
      </c>
      <c r="C23" s="388" t="s">
        <v>514</v>
      </c>
      <c r="D23" s="270"/>
      <c r="E23" s="271"/>
      <c r="F23" s="270"/>
      <c r="G23" s="271"/>
      <c r="H23" s="16"/>
      <c r="I23" s="326"/>
      <c r="J23" s="343" t="str">
        <f>+IF(K23=""," ",VLOOKUP(K23,PUC!$B:$C,2,FALSE))</f>
        <v xml:space="preserve"> </v>
      </c>
      <c r="K23" s="326"/>
      <c r="L23" s="17" t="str">
        <f>+IF(M23=""," ",VLOOKUP(M23,Listas!$F$9:$G$17,2,FALSE))</f>
        <v xml:space="preserve"> </v>
      </c>
      <c r="M23" s="335"/>
      <c r="N23" s="327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29.25" customHeight="1" thickBot="1">
      <c r="A24" s="8"/>
      <c r="B24" s="405" t="str">
        <f>+IFERROR(VLOOKUP(C24,Listas!$L$8:$M$100,2,FALSE),"")</f>
        <v>10100101</v>
      </c>
      <c r="C24" s="406" t="s">
        <v>514</v>
      </c>
      <c r="D24" s="268"/>
      <c r="E24" s="269"/>
      <c r="F24" s="268"/>
      <c r="G24" s="269"/>
      <c r="H24" s="407"/>
      <c r="I24" s="406"/>
      <c r="J24" s="408" t="str">
        <f>+IF(K24=""," ",VLOOKUP(K24,PUC!$B:$C,2,FALSE))</f>
        <v xml:space="preserve"> </v>
      </c>
      <c r="K24" s="406"/>
      <c r="L24" s="405" t="str">
        <f>+IF(M24=""," ",VLOOKUP(M24,Listas!$F$9:$G$17,2,FALSE))</f>
        <v xml:space="preserve"> </v>
      </c>
      <c r="M24" s="409"/>
      <c r="N24" s="410"/>
      <c r="O24" s="10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2"/>
      <c r="AA24" s="42"/>
    </row>
    <row r="25" spans="1:27" s="43" customFormat="1" ht="29.25" customHeight="1">
      <c r="A25" s="8"/>
      <c r="B25" s="394" t="str">
        <f>+IFERROR(VLOOKUP(C25,Listas!$L$8:$M$100,2,FALSE),"")</f>
        <v>10110101</v>
      </c>
      <c r="C25" s="412" t="s">
        <v>515</v>
      </c>
      <c r="D25" s="396"/>
      <c r="E25" s="397"/>
      <c r="F25" s="396"/>
      <c r="G25" s="397"/>
      <c r="H25" s="398"/>
      <c r="I25" s="395"/>
      <c r="J25" s="399" t="str">
        <f>+IF(K25=""," ",VLOOKUP(K25,PUC!$B:$C,2,FALSE))</f>
        <v xml:space="preserve"> </v>
      </c>
      <c r="K25" s="395"/>
      <c r="L25" s="394" t="str">
        <f>+IF(M25=""," ",VLOOKUP(M25,Listas!$F$9:$G$17,2,FALSE))</f>
        <v xml:space="preserve"> </v>
      </c>
      <c r="M25" s="400"/>
      <c r="N25" s="401"/>
      <c r="O25" s="402"/>
      <c r="P25" s="403"/>
      <c r="Q25" s="403"/>
      <c r="R25" s="403"/>
      <c r="S25" s="403"/>
      <c r="T25" s="403"/>
      <c r="U25" s="403"/>
      <c r="V25" s="403"/>
      <c r="W25" s="403"/>
      <c r="X25" s="403"/>
      <c r="Y25" s="403"/>
      <c r="Z25" s="404"/>
      <c r="AA25" s="42"/>
    </row>
    <row r="26" spans="1:27" s="43" customFormat="1" ht="29.25" customHeight="1">
      <c r="A26" s="8"/>
      <c r="B26" s="17" t="str">
        <f>+IFERROR(VLOOKUP(C26,Listas!$L$8:$M$100,2,FALSE),"")</f>
        <v>10110101</v>
      </c>
      <c r="C26" s="413" t="s">
        <v>515</v>
      </c>
      <c r="D26" s="270"/>
      <c r="E26" s="271"/>
      <c r="F26" s="270"/>
      <c r="G26" s="271"/>
      <c r="H26" s="16"/>
      <c r="I26" s="326"/>
      <c r="J26" s="343" t="str">
        <f>+IF(K26=""," ",VLOOKUP(K26,PUC!$B:$C,2,FALSE))</f>
        <v xml:space="preserve"> </v>
      </c>
      <c r="K26" s="326"/>
      <c r="L26" s="17" t="str">
        <f>+IF(M26=""," ",VLOOKUP(M26,Listas!$F$9:$G$17,2,FALSE))</f>
        <v xml:space="preserve"> </v>
      </c>
      <c r="M26" s="335"/>
      <c r="N26" s="327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29.25" customHeight="1">
      <c r="A27" s="8"/>
      <c r="B27" s="17" t="str">
        <f>+IFERROR(VLOOKUP(C27,Listas!$L$8:$M$100,2,FALSE),"")</f>
        <v>10110101</v>
      </c>
      <c r="C27" s="413" t="s">
        <v>515</v>
      </c>
      <c r="D27" s="270"/>
      <c r="E27" s="271"/>
      <c r="F27" s="270"/>
      <c r="G27" s="271"/>
      <c r="H27" s="16"/>
      <c r="I27" s="326"/>
      <c r="J27" s="343" t="str">
        <f>+IF(K27=""," ",VLOOKUP(K27,PUC!$B:$C,2,FALSE))</f>
        <v xml:space="preserve"> </v>
      </c>
      <c r="K27" s="326"/>
      <c r="L27" s="17" t="str">
        <f>+IF(M27=""," ",VLOOKUP(M27,Listas!$F$9:$G$17,2,FALSE))</f>
        <v xml:space="preserve"> </v>
      </c>
      <c r="M27" s="335"/>
      <c r="N27" s="327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29.25" customHeight="1">
      <c r="A28" s="8"/>
      <c r="B28" s="17" t="str">
        <f>+IFERROR(VLOOKUP(C28,Listas!$L$8:$M$100,2,FALSE),"")</f>
        <v>10110101</v>
      </c>
      <c r="C28" s="413" t="s">
        <v>515</v>
      </c>
      <c r="D28" s="270"/>
      <c r="E28" s="271"/>
      <c r="F28" s="270"/>
      <c r="G28" s="271"/>
      <c r="H28" s="16"/>
      <c r="I28" s="326"/>
      <c r="J28" s="343" t="str">
        <f>+IF(K28=""," ",VLOOKUP(K28,PUC!$B:$C,2,FALSE))</f>
        <v xml:space="preserve"> </v>
      </c>
      <c r="K28" s="326"/>
      <c r="L28" s="17" t="str">
        <f>+IF(M28=""," ",VLOOKUP(M28,Listas!$F$9:$G$17,2,FALSE))</f>
        <v xml:space="preserve"> </v>
      </c>
      <c r="M28" s="335"/>
      <c r="N28" s="327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29.25" customHeight="1">
      <c r="A29" s="8"/>
      <c r="B29" s="17" t="str">
        <f>+IFERROR(VLOOKUP(C29,Listas!$L$8:$M$100,2,FALSE),"")</f>
        <v>10110101</v>
      </c>
      <c r="C29" s="413" t="s">
        <v>515</v>
      </c>
      <c r="D29" s="270"/>
      <c r="E29" s="271"/>
      <c r="F29" s="270"/>
      <c r="G29" s="271"/>
      <c r="H29" s="16"/>
      <c r="I29" s="326"/>
      <c r="J29" s="343" t="str">
        <f>+IF(K29=""," ",VLOOKUP(K29,PUC!$B:$C,2,FALSE))</f>
        <v xml:space="preserve"> </v>
      </c>
      <c r="K29" s="326"/>
      <c r="L29" s="17" t="str">
        <f>+IF(M29=""," ",VLOOKUP(M29,Listas!$F$9:$G$17,2,FALSE))</f>
        <v xml:space="preserve"> </v>
      </c>
      <c r="M29" s="335"/>
      <c r="N29" s="327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29.25" customHeight="1">
      <c r="A30" s="8"/>
      <c r="B30" s="17" t="str">
        <f>+IFERROR(VLOOKUP(C30,Listas!$L$8:$M$100,2,FALSE),"")</f>
        <v>10110101</v>
      </c>
      <c r="C30" s="413" t="s">
        <v>515</v>
      </c>
      <c r="D30" s="270"/>
      <c r="E30" s="271"/>
      <c r="F30" s="270"/>
      <c r="G30" s="271"/>
      <c r="H30" s="16"/>
      <c r="I30" s="326"/>
      <c r="J30" s="343" t="str">
        <f>+IF(K30=""," ",VLOOKUP(K30,PUC!$B:$C,2,FALSE))</f>
        <v xml:space="preserve"> </v>
      </c>
      <c r="K30" s="326"/>
      <c r="L30" s="17" t="str">
        <f>+IF(M30=""," ",VLOOKUP(M30,Listas!$F$9:$G$17,2,FALSE))</f>
        <v xml:space="preserve"> </v>
      </c>
      <c r="M30" s="335"/>
      <c r="N30" s="327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29.25" customHeight="1">
      <c r="A31" s="8"/>
      <c r="B31" s="17" t="str">
        <f>+IFERROR(VLOOKUP(C31,Listas!$L$8:$M$100,2,FALSE),"")</f>
        <v>10110101</v>
      </c>
      <c r="C31" s="413" t="s">
        <v>515</v>
      </c>
      <c r="D31" s="270"/>
      <c r="E31" s="271"/>
      <c r="F31" s="270"/>
      <c r="G31" s="271"/>
      <c r="H31" s="16"/>
      <c r="I31" s="326"/>
      <c r="J31" s="343" t="str">
        <f>+IF(K31=""," ",VLOOKUP(K31,PUC!$B:$C,2,FALSE))</f>
        <v xml:space="preserve"> </v>
      </c>
      <c r="K31" s="326"/>
      <c r="L31" s="17" t="str">
        <f>+IF(M31=""," ",VLOOKUP(M31,Listas!$F$9:$G$17,2,FALSE))</f>
        <v xml:space="preserve"> </v>
      </c>
      <c r="M31" s="335"/>
      <c r="N31" s="327"/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2"/>
    </row>
    <row r="32" spans="1:27" s="43" customFormat="1" ht="29.25" customHeight="1">
      <c r="A32" s="8"/>
      <c r="B32" s="17" t="str">
        <f>+IFERROR(VLOOKUP(C32,Listas!$L$8:$M$100,2,FALSE),"")</f>
        <v>10110101</v>
      </c>
      <c r="C32" s="413" t="s">
        <v>515</v>
      </c>
      <c r="D32" s="270"/>
      <c r="E32" s="271"/>
      <c r="F32" s="270"/>
      <c r="G32" s="271"/>
      <c r="H32" s="16"/>
      <c r="I32" s="326"/>
      <c r="J32" s="343" t="str">
        <f>+IF(K32=""," ",VLOOKUP(K32,PUC!$B:$C,2,FALSE))</f>
        <v xml:space="preserve"> </v>
      </c>
      <c r="K32" s="326"/>
      <c r="L32" s="17" t="str">
        <f>+IF(M32=""," ",VLOOKUP(M32,Listas!$F$9:$G$17,2,FALSE))</f>
        <v xml:space="preserve"> </v>
      </c>
      <c r="M32" s="335"/>
      <c r="N32" s="327"/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2"/>
    </row>
    <row r="33" spans="1:27" s="43" customFormat="1" ht="29.25" customHeight="1">
      <c r="A33" s="8"/>
      <c r="B33" s="17" t="str">
        <f>+IFERROR(VLOOKUP(C33,Listas!$L$8:$M$100,2,FALSE),"")</f>
        <v>10110101</v>
      </c>
      <c r="C33" s="413" t="s">
        <v>515</v>
      </c>
      <c r="D33" s="270"/>
      <c r="E33" s="271"/>
      <c r="F33" s="270"/>
      <c r="G33" s="271"/>
      <c r="H33" s="16"/>
      <c r="I33" s="326"/>
      <c r="J33" s="343" t="str">
        <f>+IF(K33=""," ",VLOOKUP(K33,PUC!$B:$C,2,FALSE))</f>
        <v xml:space="preserve"> </v>
      </c>
      <c r="K33" s="326"/>
      <c r="L33" s="17" t="str">
        <f>+IF(M33=""," ",VLOOKUP(M33,Listas!$F$9:$G$17,2,FALSE))</f>
        <v xml:space="preserve"> </v>
      </c>
      <c r="M33" s="335"/>
      <c r="N33" s="327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29.25" customHeight="1">
      <c r="A34" s="8"/>
      <c r="B34" s="17" t="str">
        <f>+IFERROR(VLOOKUP(C34,Listas!$L$8:$M$100,2,FALSE),"")</f>
        <v>10110101</v>
      </c>
      <c r="C34" s="413" t="s">
        <v>515</v>
      </c>
      <c r="D34" s="270"/>
      <c r="E34" s="271"/>
      <c r="F34" s="270"/>
      <c r="G34" s="271"/>
      <c r="H34" s="16"/>
      <c r="I34" s="326"/>
      <c r="J34" s="343" t="str">
        <f>+IF(K34=""," ",VLOOKUP(K34,PUC!$B:$C,2,FALSE))</f>
        <v xml:space="preserve"> </v>
      </c>
      <c r="K34" s="326"/>
      <c r="L34" s="17" t="str">
        <f>+IF(M34=""," ",VLOOKUP(M34,Listas!$F$9:$G$17,2,FALSE))</f>
        <v xml:space="preserve"> </v>
      </c>
      <c r="M34" s="335"/>
      <c r="N34" s="327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29.25" customHeight="1" thickBot="1">
      <c r="A35" s="8"/>
      <c r="B35" s="405" t="str">
        <f>+IFERROR(VLOOKUP(C35,Listas!$L$8:$M$100,2,FALSE),"")</f>
        <v>10110102</v>
      </c>
      <c r="C35" s="414" t="s">
        <v>516</v>
      </c>
      <c r="D35" s="268"/>
      <c r="E35" s="269"/>
      <c r="F35" s="268"/>
      <c r="G35" s="269"/>
      <c r="H35" s="407"/>
      <c r="I35" s="406"/>
      <c r="J35" s="408" t="str">
        <f>+IF(K35=""," ",VLOOKUP(K35,PUC!$B:$C,2,FALSE))</f>
        <v xml:space="preserve"> </v>
      </c>
      <c r="K35" s="406"/>
      <c r="L35" s="405" t="str">
        <f>+IF(M35=""," ",VLOOKUP(M35,Listas!$F$9:$G$17,2,FALSE))</f>
        <v xml:space="preserve"> </v>
      </c>
      <c r="M35" s="409"/>
      <c r="N35" s="410"/>
      <c r="O35" s="10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2"/>
      <c r="AA35" s="42"/>
    </row>
    <row r="36" spans="1:27" s="43" customFormat="1" ht="29.25" customHeight="1">
      <c r="A36" s="8"/>
      <c r="B36" s="394" t="str">
        <f>+IFERROR(VLOOKUP(C36,Listas!$L$8:$M$100,2,FALSE),"")</f>
        <v>10110102</v>
      </c>
      <c r="C36" s="412" t="s">
        <v>516</v>
      </c>
      <c r="D36" s="396"/>
      <c r="E36" s="397"/>
      <c r="F36" s="396"/>
      <c r="G36" s="397"/>
      <c r="H36" s="398"/>
      <c r="I36" s="395"/>
      <c r="J36" s="399" t="str">
        <f>+IF(K36=""," ",VLOOKUP(K36,PUC!$B:$C,2,FALSE))</f>
        <v xml:space="preserve"> </v>
      </c>
      <c r="K36" s="395"/>
      <c r="L36" s="394" t="str">
        <f>+IF(M36=""," ",VLOOKUP(M36,Listas!$F$9:$G$17,2,FALSE))</f>
        <v xml:space="preserve"> </v>
      </c>
      <c r="M36" s="400"/>
      <c r="N36" s="401"/>
      <c r="O36" s="402"/>
      <c r="P36" s="403"/>
      <c r="Q36" s="403"/>
      <c r="R36" s="403"/>
      <c r="S36" s="403"/>
      <c r="T36" s="403"/>
      <c r="U36" s="403"/>
      <c r="V36" s="403"/>
      <c r="W36" s="403"/>
      <c r="X36" s="403"/>
      <c r="Y36" s="403"/>
      <c r="Z36" s="404"/>
      <c r="AA36" s="42"/>
    </row>
    <row r="37" spans="1:27" s="43" customFormat="1" ht="29.25" customHeight="1">
      <c r="A37" s="8"/>
      <c r="B37" s="17" t="str">
        <f>+IFERROR(VLOOKUP(C37,Listas!$L$8:$M$100,2,FALSE),"")</f>
        <v>10110102</v>
      </c>
      <c r="C37" s="413" t="s">
        <v>516</v>
      </c>
      <c r="D37" s="270"/>
      <c r="E37" s="271"/>
      <c r="F37" s="270"/>
      <c r="G37" s="271"/>
      <c r="H37" s="16"/>
      <c r="I37" s="326"/>
      <c r="J37" s="343" t="str">
        <f>+IF(K37=""," ",VLOOKUP(K37,PUC!$B:$C,2,FALSE))</f>
        <v xml:space="preserve"> </v>
      </c>
      <c r="K37" s="326"/>
      <c r="L37" s="17" t="str">
        <f>+IF(M37=""," ",VLOOKUP(M37,Listas!$F$9:$G$17,2,FALSE))</f>
        <v xml:space="preserve"> </v>
      </c>
      <c r="M37" s="335"/>
      <c r="N37" s="327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2"/>
    </row>
    <row r="38" spans="1:27" s="43" customFormat="1" ht="29.25" customHeight="1">
      <c r="A38" s="8"/>
      <c r="B38" s="17" t="str">
        <f>+IFERROR(VLOOKUP(C38,Listas!$L$8:$M$100,2,FALSE),"")</f>
        <v>10110102</v>
      </c>
      <c r="C38" s="413" t="s">
        <v>516</v>
      </c>
      <c r="D38" s="270"/>
      <c r="E38" s="271"/>
      <c r="F38" s="270"/>
      <c r="G38" s="271"/>
      <c r="H38" s="16"/>
      <c r="I38" s="326"/>
      <c r="J38" s="343" t="str">
        <f>+IF(K38=""," ",VLOOKUP(K38,PUC!$B:$C,2,FALSE))</f>
        <v xml:space="preserve"> </v>
      </c>
      <c r="K38" s="326"/>
      <c r="L38" s="17" t="str">
        <f>+IF(M38=""," ",VLOOKUP(M38,Listas!$F$9:$G$17,2,FALSE))</f>
        <v xml:space="preserve"> </v>
      </c>
      <c r="M38" s="335"/>
      <c r="N38" s="327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29.25" customHeight="1">
      <c r="A39" s="8"/>
      <c r="B39" s="17" t="str">
        <f>+IFERROR(VLOOKUP(C39,Listas!$L$8:$M$100,2,FALSE),"")</f>
        <v>10110102</v>
      </c>
      <c r="C39" s="413" t="s">
        <v>516</v>
      </c>
      <c r="D39" s="270"/>
      <c r="E39" s="271"/>
      <c r="F39" s="270"/>
      <c r="G39" s="271"/>
      <c r="H39" s="16"/>
      <c r="I39" s="326"/>
      <c r="J39" s="343" t="str">
        <f>+IF(K39=""," ",VLOOKUP(K39,PUC!$B:$C,2,FALSE))</f>
        <v xml:space="preserve"> </v>
      </c>
      <c r="K39" s="326"/>
      <c r="L39" s="17" t="str">
        <f>+IF(M39=""," ",VLOOKUP(M39,Listas!$F$9:$G$17,2,FALSE))</f>
        <v xml:space="preserve"> </v>
      </c>
      <c r="M39" s="335"/>
      <c r="N39" s="327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29.25" customHeight="1">
      <c r="A40" s="8"/>
      <c r="B40" s="17" t="str">
        <f>+IFERROR(VLOOKUP(C40,Listas!$L$8:$M$100,2,FALSE),"")</f>
        <v>10110102</v>
      </c>
      <c r="C40" s="413" t="s">
        <v>516</v>
      </c>
      <c r="D40" s="270"/>
      <c r="E40" s="271"/>
      <c r="F40" s="270"/>
      <c r="G40" s="271"/>
      <c r="H40" s="16"/>
      <c r="I40" s="326"/>
      <c r="J40" s="343" t="str">
        <f>+IF(K40=""," ",VLOOKUP(K40,PUC!$B:$C,2,FALSE))</f>
        <v xml:space="preserve"> </v>
      </c>
      <c r="K40" s="326"/>
      <c r="L40" s="17" t="str">
        <f>+IF(M40=""," ",VLOOKUP(M40,Listas!$F$9:$G$17,2,FALSE))</f>
        <v xml:space="preserve"> </v>
      </c>
      <c r="M40" s="335"/>
      <c r="N40" s="327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29.25" customHeight="1">
      <c r="A41" s="8"/>
      <c r="B41" s="17" t="str">
        <f>+IFERROR(VLOOKUP(C41,Listas!$L$8:$M$100,2,FALSE),"")</f>
        <v>10110102</v>
      </c>
      <c r="C41" s="413" t="s">
        <v>516</v>
      </c>
      <c r="D41" s="270"/>
      <c r="E41" s="271"/>
      <c r="F41" s="270"/>
      <c r="G41" s="271"/>
      <c r="H41" s="16" t="str">
        <f>+IF(I41=""," ",VLOOKUP(I41,Listas!$I$16:$J$17,2,FALSE))</f>
        <v>07</v>
      </c>
      <c r="I41" s="326" t="s">
        <v>472</v>
      </c>
      <c r="J41" s="343" t="str">
        <f>+IF(K41=""," ",VLOOKUP(K41,PUC!$B:$C,2,FALSE))</f>
        <v xml:space="preserve"> </v>
      </c>
      <c r="K41" s="326"/>
      <c r="L41" s="17" t="str">
        <f>+IF(M41=""," ",VLOOKUP(M41,Listas!$F$9:$G$17,2,FALSE))</f>
        <v xml:space="preserve"> </v>
      </c>
      <c r="M41" s="335"/>
      <c r="N41" s="327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29.25" customHeight="1">
      <c r="A42" s="8"/>
      <c r="B42" s="17" t="str">
        <f>+IFERROR(VLOOKUP(C42,Listas!$L$8:$M$100,2,FALSE),"")</f>
        <v>10110102</v>
      </c>
      <c r="C42" s="413" t="s">
        <v>516</v>
      </c>
      <c r="D42" s="270"/>
      <c r="E42" s="271"/>
      <c r="F42" s="270"/>
      <c r="G42" s="271"/>
      <c r="H42" s="16" t="str">
        <f>+IF(I42=""," ",VLOOKUP(I42,Listas!$I$16:$J$17,2,FALSE))</f>
        <v>07</v>
      </c>
      <c r="I42" s="326" t="s">
        <v>472</v>
      </c>
      <c r="J42" s="343" t="str">
        <f>+IF(K42=""," ",VLOOKUP(K42,PUC!$B:$C,2,FALSE))</f>
        <v xml:space="preserve"> </v>
      </c>
      <c r="K42" s="326"/>
      <c r="L42" s="17" t="str">
        <f>+IF(M42=""," ",VLOOKUP(M42,Listas!$F$9:$G$17,2,FALSE))</f>
        <v xml:space="preserve"> </v>
      </c>
      <c r="M42" s="335"/>
      <c r="N42" s="327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29.25" customHeight="1">
      <c r="A43" s="8"/>
      <c r="B43" s="17" t="str">
        <f>+IFERROR(VLOOKUP(C43,Listas!$L$8:$M$100,2,FALSE),"")</f>
        <v>10110102</v>
      </c>
      <c r="C43" s="413" t="s">
        <v>516</v>
      </c>
      <c r="D43" s="270"/>
      <c r="E43" s="271"/>
      <c r="F43" s="270"/>
      <c r="G43" s="271"/>
      <c r="H43" s="16" t="str">
        <f>+IF(I43=""," ",VLOOKUP(I43,Listas!$I$16:$J$17,2,FALSE))</f>
        <v>07</v>
      </c>
      <c r="I43" s="326" t="s">
        <v>472</v>
      </c>
      <c r="J43" s="343" t="str">
        <f>+IF(K43=""," ",VLOOKUP(K43,PUC!$B:$C,2,FALSE))</f>
        <v xml:space="preserve"> </v>
      </c>
      <c r="K43" s="326"/>
      <c r="L43" s="17" t="str">
        <f>+IF(M43=""," ",VLOOKUP(M43,Listas!$F$9:$G$17,2,FALSE))</f>
        <v xml:space="preserve"> </v>
      </c>
      <c r="M43" s="335"/>
      <c r="N43" s="327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9.25" customHeight="1">
      <c r="A44" s="8"/>
      <c r="B44" s="17" t="str">
        <f>+IFERROR(VLOOKUP(C44,Listas!$L$8:$M$100,2,FALSE),"")</f>
        <v>10110102</v>
      </c>
      <c r="C44" s="413" t="s">
        <v>516</v>
      </c>
      <c r="D44" s="270"/>
      <c r="E44" s="271"/>
      <c r="F44" s="270"/>
      <c r="G44" s="271"/>
      <c r="H44" s="16" t="str">
        <f>+IF(I44=""," ",VLOOKUP(I44,Listas!$I$16:$J$17,2,FALSE))</f>
        <v>07</v>
      </c>
      <c r="I44" s="326" t="s">
        <v>472</v>
      </c>
      <c r="J44" s="343" t="str">
        <f>+IF(K44=""," ",VLOOKUP(K44,PUC!$B:$C,2,FALSE))</f>
        <v xml:space="preserve"> </v>
      </c>
      <c r="K44" s="326"/>
      <c r="L44" s="17" t="str">
        <f>+IF(M44=""," ",VLOOKUP(M44,Listas!$F$9:$G$17,2,FALSE))</f>
        <v xml:space="preserve"> </v>
      </c>
      <c r="M44" s="335"/>
      <c r="N44" s="327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29.25" customHeight="1" thickBot="1">
      <c r="A45" s="8"/>
      <c r="B45" s="405" t="str">
        <f>+IFERROR(VLOOKUP(C45,Listas!$L$8:$M$100,2,FALSE),"")</f>
        <v>10110102</v>
      </c>
      <c r="C45" s="414" t="s">
        <v>516</v>
      </c>
      <c r="D45" s="268"/>
      <c r="E45" s="269"/>
      <c r="F45" s="268"/>
      <c r="G45" s="269"/>
      <c r="H45" s="407" t="str">
        <f>+IF(I45=""," ",VLOOKUP(I45,Listas!$I$16:$J$17,2,FALSE))</f>
        <v>07</v>
      </c>
      <c r="I45" s="406" t="s">
        <v>472</v>
      </c>
      <c r="J45" s="408" t="str">
        <f>+IF(K45=""," ",VLOOKUP(K45,PUC!$B:$C,2,FALSE))</f>
        <v xml:space="preserve"> </v>
      </c>
      <c r="K45" s="406"/>
      <c r="L45" s="405" t="str">
        <f>+IF(M45=""," ",VLOOKUP(M45,Listas!$F$9:$G$17,2,FALSE))</f>
        <v xml:space="preserve"> </v>
      </c>
      <c r="M45" s="409"/>
      <c r="N45" s="410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2"/>
      <c r="AA45" s="42"/>
    </row>
    <row r="46" spans="1:27" s="43" customFormat="1" ht="29.25" customHeight="1">
      <c r="A46" s="8"/>
      <c r="B46" s="394" t="str">
        <f>+IFERROR(VLOOKUP(C46,Listas!$L$8:$M$100,2,FALSE),"")</f>
        <v>10110103</v>
      </c>
      <c r="C46" s="411" t="s">
        <v>517</v>
      </c>
      <c r="D46" s="396"/>
      <c r="E46" s="397"/>
      <c r="F46" s="396"/>
      <c r="G46" s="397"/>
      <c r="H46" s="398" t="str">
        <f>+IF(I46=""," ",VLOOKUP(I46,Listas!$I$16:$J$17,2,FALSE))</f>
        <v>07</v>
      </c>
      <c r="I46" s="395" t="s">
        <v>472</v>
      </c>
      <c r="J46" s="399" t="str">
        <f>+IF(K46=""," ",VLOOKUP(K46,PUC!$B:$C,2,FALSE))</f>
        <v xml:space="preserve"> </v>
      </c>
      <c r="K46" s="395"/>
      <c r="L46" s="394" t="str">
        <f>+IF(M46=""," ",VLOOKUP(M46,Listas!$F$9:$G$17,2,FALSE))</f>
        <v xml:space="preserve"> </v>
      </c>
      <c r="M46" s="400"/>
      <c r="N46" s="401"/>
      <c r="O46" s="402"/>
      <c r="P46" s="403"/>
      <c r="Q46" s="403"/>
      <c r="R46" s="403"/>
      <c r="S46" s="403"/>
      <c r="T46" s="403"/>
      <c r="U46" s="403"/>
      <c r="V46" s="403"/>
      <c r="W46" s="403"/>
      <c r="X46" s="403"/>
      <c r="Y46" s="403"/>
      <c r="Z46" s="404"/>
      <c r="AA46" s="42"/>
    </row>
    <row r="47" spans="1:27" s="43" customFormat="1" ht="29.25" customHeight="1">
      <c r="A47" s="8"/>
      <c r="B47" s="17" t="str">
        <f>+IFERROR(VLOOKUP(C47,Listas!$L$8:$M$100,2,FALSE),"")</f>
        <v>10110103</v>
      </c>
      <c r="C47" s="388" t="s">
        <v>517</v>
      </c>
      <c r="D47" s="270"/>
      <c r="E47" s="271"/>
      <c r="F47" s="270"/>
      <c r="G47" s="271"/>
      <c r="H47" s="16" t="str">
        <f>+IF(I47=""," ",VLOOKUP(I47,Listas!$I$16:$J$17,2,FALSE))</f>
        <v>07</v>
      </c>
      <c r="I47" s="326" t="s">
        <v>472</v>
      </c>
      <c r="J47" s="343" t="str">
        <f>+IF(K47=""," ",VLOOKUP(K47,PUC!$B:$C,2,FALSE))</f>
        <v xml:space="preserve"> </v>
      </c>
      <c r="K47" s="326"/>
      <c r="L47" s="17" t="str">
        <f>+IF(M47=""," ",VLOOKUP(M47,Listas!$F$9:$G$17,2,FALSE))</f>
        <v xml:space="preserve"> </v>
      </c>
      <c r="M47" s="335"/>
      <c r="N47" s="327"/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2"/>
    </row>
    <row r="48" spans="1:27" s="43" customFormat="1" ht="29.25" customHeight="1">
      <c r="A48" s="8"/>
      <c r="B48" s="17" t="str">
        <f>+IFERROR(VLOOKUP(C48,Listas!$L$8:$M$100,2,FALSE),"")</f>
        <v>10110103</v>
      </c>
      <c r="C48" s="388" t="s">
        <v>517</v>
      </c>
      <c r="D48" s="270"/>
      <c r="E48" s="271"/>
      <c r="F48" s="270"/>
      <c r="G48" s="271"/>
      <c r="H48" s="16" t="str">
        <f>+IF(I48=""," ",VLOOKUP(I48,Listas!$I$16:$J$17,2,FALSE))</f>
        <v>07</v>
      </c>
      <c r="I48" s="326" t="s">
        <v>472</v>
      </c>
      <c r="J48" s="343" t="str">
        <f>+IF(K48=""," ",VLOOKUP(K48,PUC!$B:$C,2,FALSE))</f>
        <v xml:space="preserve"> </v>
      </c>
      <c r="K48" s="326"/>
      <c r="L48" s="17" t="str">
        <f>+IF(M48=""," ",VLOOKUP(M48,Listas!$F$9:$G$17,2,FALSE))</f>
        <v xml:space="preserve"> </v>
      </c>
      <c r="M48" s="335"/>
      <c r="N48" s="327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29.25" customHeight="1">
      <c r="A49" s="8"/>
      <c r="B49" s="17" t="str">
        <f>+IFERROR(VLOOKUP(C49,Listas!$L$8:$M$100,2,FALSE),"")</f>
        <v>10110103</v>
      </c>
      <c r="C49" s="388" t="s">
        <v>517</v>
      </c>
      <c r="D49" s="270"/>
      <c r="E49" s="271"/>
      <c r="F49" s="270"/>
      <c r="G49" s="271"/>
      <c r="H49" s="16" t="str">
        <f>+IF(I49=""," ",VLOOKUP(I49,Listas!$I$16:$J$17,2,FALSE))</f>
        <v>07</v>
      </c>
      <c r="I49" s="326" t="s">
        <v>472</v>
      </c>
      <c r="J49" s="343" t="str">
        <f>+IF(K49=""," ",VLOOKUP(K49,PUC!$B:$C,2,FALSE))</f>
        <v xml:space="preserve"> </v>
      </c>
      <c r="K49" s="326"/>
      <c r="L49" s="17" t="str">
        <f>+IF(M49=""," ",VLOOKUP(M49,Listas!$F$9:$G$17,2,FALSE))</f>
        <v xml:space="preserve"> </v>
      </c>
      <c r="M49" s="335"/>
      <c r="N49" s="327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29.25" customHeight="1">
      <c r="A50" s="8"/>
      <c r="B50" s="17" t="str">
        <f>+IFERROR(VLOOKUP(C50,Listas!$L$8:$M$100,2,FALSE),"")</f>
        <v>10110103</v>
      </c>
      <c r="C50" s="388" t="s">
        <v>517</v>
      </c>
      <c r="D50" s="270"/>
      <c r="E50" s="271"/>
      <c r="F50" s="270"/>
      <c r="G50" s="271"/>
      <c r="H50" s="16" t="str">
        <f>+IF(I50=""," ",VLOOKUP(I50,Listas!$I$16:$J$17,2,FALSE))</f>
        <v>07</v>
      </c>
      <c r="I50" s="326" t="s">
        <v>472</v>
      </c>
      <c r="J50" s="343" t="str">
        <f>+IF(K50=""," ",VLOOKUP(K50,PUC!$B:$C,2,FALSE))</f>
        <v xml:space="preserve"> </v>
      </c>
      <c r="K50" s="326"/>
      <c r="L50" s="17" t="str">
        <f>+IF(M50=""," ",VLOOKUP(M50,Listas!$F$9:$G$17,2,FALSE))</f>
        <v xml:space="preserve"> </v>
      </c>
      <c r="M50" s="335"/>
      <c r="N50" s="327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29.25" customHeight="1" thickBot="1">
      <c r="A51" s="8"/>
      <c r="B51" s="405" t="str">
        <f>+IFERROR(VLOOKUP(C51,Listas!$L$8:$M$100,2,FALSE),"")</f>
        <v>10110103</v>
      </c>
      <c r="C51" s="406" t="s">
        <v>517</v>
      </c>
      <c r="D51" s="268"/>
      <c r="E51" s="269"/>
      <c r="F51" s="268"/>
      <c r="G51" s="269"/>
      <c r="H51" s="407" t="str">
        <f>+IF(I51=""," ",VLOOKUP(I51,Listas!$I$16:$J$17,2,FALSE))</f>
        <v>07</v>
      </c>
      <c r="I51" s="406" t="s">
        <v>472</v>
      </c>
      <c r="J51" s="408" t="str">
        <f>+IF(K51=""," ",VLOOKUP(K51,PUC!$B:$C,2,FALSE))</f>
        <v xml:space="preserve"> </v>
      </c>
      <c r="K51" s="406"/>
      <c r="L51" s="405" t="str">
        <f>+IF(M51=""," ",VLOOKUP(M51,Listas!$F$9:$G$17,2,FALSE))</f>
        <v xml:space="preserve"> </v>
      </c>
      <c r="M51" s="409"/>
      <c r="N51" s="410"/>
      <c r="O51" s="1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2"/>
      <c r="AA51" s="42"/>
    </row>
    <row r="52" spans="1:27" s="43" customFormat="1" ht="29.25" customHeight="1">
      <c r="A52" s="8"/>
      <c r="B52" s="394" t="str">
        <f>+IFERROR(VLOOKUP(C52,Listas!$L$8:$M$100,2,FALSE),"")</f>
        <v>10110104</v>
      </c>
      <c r="C52" s="411" t="s">
        <v>262</v>
      </c>
      <c r="D52" s="396"/>
      <c r="E52" s="397"/>
      <c r="F52" s="396"/>
      <c r="G52" s="397"/>
      <c r="H52" s="398" t="str">
        <f>+IF(I52=""," ",VLOOKUP(I52,Listas!$I$16:$J$17,2,FALSE))</f>
        <v>07</v>
      </c>
      <c r="I52" s="395" t="s">
        <v>472</v>
      </c>
      <c r="J52" s="399" t="str">
        <f>+IF(K52=""," ",VLOOKUP(K52,PUC!$B:$C,2,FALSE))</f>
        <v xml:space="preserve"> </v>
      </c>
      <c r="K52" s="395"/>
      <c r="L52" s="394" t="str">
        <f>+IF(M52=""," ",VLOOKUP(M52,Listas!$F$9:$G$17,2,FALSE))</f>
        <v xml:space="preserve"> </v>
      </c>
      <c r="M52" s="400"/>
      <c r="N52" s="401"/>
      <c r="O52" s="402"/>
      <c r="P52" s="403"/>
      <c r="Q52" s="403"/>
      <c r="R52" s="403"/>
      <c r="S52" s="403"/>
      <c r="T52" s="403"/>
      <c r="U52" s="403"/>
      <c r="V52" s="403"/>
      <c r="W52" s="403"/>
      <c r="X52" s="403"/>
      <c r="Y52" s="403"/>
      <c r="Z52" s="404"/>
      <c r="AA52" s="42"/>
    </row>
    <row r="53" spans="1:27" s="43" customFormat="1" ht="29.25" customHeight="1">
      <c r="A53" s="8"/>
      <c r="B53" s="17" t="str">
        <f>+IFERROR(VLOOKUP(C53,Listas!$L$8:$M$100,2,FALSE),"")</f>
        <v>10110104</v>
      </c>
      <c r="C53" s="388" t="s">
        <v>262</v>
      </c>
      <c r="D53" s="270"/>
      <c r="E53" s="271"/>
      <c r="F53" s="270"/>
      <c r="G53" s="271"/>
      <c r="H53" s="16" t="str">
        <f>+IF(I53=""," ",VLOOKUP(I53,Listas!$I$16:$J$17,2,FALSE))</f>
        <v>07</v>
      </c>
      <c r="I53" s="326" t="s">
        <v>472</v>
      </c>
      <c r="J53" s="343" t="str">
        <f>+IF(K53=""," ",VLOOKUP(K53,PUC!$B:$C,2,FALSE))</f>
        <v xml:space="preserve"> </v>
      </c>
      <c r="K53" s="326"/>
      <c r="L53" s="17" t="str">
        <f>+IF(M53=""," ",VLOOKUP(M53,Listas!$F$9:$G$17,2,FALSE))</f>
        <v xml:space="preserve"> </v>
      </c>
      <c r="M53" s="335"/>
      <c r="N53" s="327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2"/>
    </row>
    <row r="54" spans="1:27" s="43" customFormat="1" ht="29.25" customHeight="1">
      <c r="A54" s="8"/>
      <c r="B54" s="17" t="str">
        <f>+IFERROR(VLOOKUP(C54,Listas!$L$8:$M$100,2,FALSE),"")</f>
        <v>10110104</v>
      </c>
      <c r="C54" s="388" t="s">
        <v>262</v>
      </c>
      <c r="D54" s="270"/>
      <c r="E54" s="271"/>
      <c r="F54" s="270"/>
      <c r="G54" s="271"/>
      <c r="H54" s="16" t="str">
        <f>+IF(I54=""," ",VLOOKUP(I54,Listas!$I$16:$J$17,2,FALSE))</f>
        <v>07</v>
      </c>
      <c r="I54" s="326" t="s">
        <v>472</v>
      </c>
      <c r="J54" s="343" t="str">
        <f>+IF(K54=""," ",VLOOKUP(K54,PUC!$B:$C,2,FALSE))</f>
        <v xml:space="preserve"> </v>
      </c>
      <c r="K54" s="326"/>
      <c r="L54" s="17" t="str">
        <f>+IF(M54=""," ",VLOOKUP(M54,Listas!$F$9:$G$17,2,FALSE))</f>
        <v xml:space="preserve"> </v>
      </c>
      <c r="M54" s="335"/>
      <c r="N54" s="327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29.25" customHeight="1">
      <c r="A55" s="8"/>
      <c r="B55" s="17" t="str">
        <f>+IFERROR(VLOOKUP(C55,Listas!$L$8:$M$100,2,FALSE),"")</f>
        <v>10110104</v>
      </c>
      <c r="C55" s="388" t="s">
        <v>262</v>
      </c>
      <c r="D55" s="270"/>
      <c r="E55" s="271"/>
      <c r="F55" s="270"/>
      <c r="G55" s="271"/>
      <c r="H55" s="16" t="str">
        <f>+IF(I55=""," ",VLOOKUP(I55,Listas!$I$16:$J$17,2,FALSE))</f>
        <v>07</v>
      </c>
      <c r="I55" s="326" t="s">
        <v>472</v>
      </c>
      <c r="J55" s="343" t="str">
        <f>+IF(K55=""," ",VLOOKUP(K55,PUC!$B:$C,2,FALSE))</f>
        <v xml:space="preserve"> </v>
      </c>
      <c r="K55" s="326"/>
      <c r="L55" s="17" t="str">
        <f>+IF(M55=""," ",VLOOKUP(M55,Listas!$F$9:$G$17,2,FALSE))</f>
        <v xml:space="preserve"> </v>
      </c>
      <c r="M55" s="335"/>
      <c r="N55" s="327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29.25" customHeight="1" thickBot="1">
      <c r="A56" s="8"/>
      <c r="B56" s="405" t="str">
        <f>+IFERROR(VLOOKUP(C56,Listas!$L$8:$M$100,2,FALSE),"")</f>
        <v>10110104</v>
      </c>
      <c r="C56" s="406" t="s">
        <v>262</v>
      </c>
      <c r="D56" s="268"/>
      <c r="E56" s="269"/>
      <c r="F56" s="268"/>
      <c r="G56" s="269"/>
      <c r="H56" s="407" t="str">
        <f>+IF(I56=""," ",VLOOKUP(I56,Listas!$I$16:$J$17,2,FALSE))</f>
        <v>07</v>
      </c>
      <c r="I56" s="406" t="s">
        <v>472</v>
      </c>
      <c r="J56" s="408" t="str">
        <f>+IF(K56=""," ",VLOOKUP(K56,PUC!$B:$C,2,FALSE))</f>
        <v xml:space="preserve"> </v>
      </c>
      <c r="K56" s="406"/>
      <c r="L56" s="405" t="str">
        <f>+IF(M56=""," ",VLOOKUP(M56,Listas!$F$9:$G$17,2,FALSE))</f>
        <v xml:space="preserve"> </v>
      </c>
      <c r="M56" s="409"/>
      <c r="N56" s="410"/>
      <c r="O56" s="10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2"/>
      <c r="AA56" s="42"/>
    </row>
    <row r="57" spans="1:27" s="43" customFormat="1" ht="29.25" customHeight="1">
      <c r="A57" s="8"/>
      <c r="B57" s="394" t="str">
        <f>+IFERROR(VLOOKUP(C57,Listas!$L$8:$M$100,2,FALSE),"")</f>
        <v>10110105</v>
      </c>
      <c r="C57" s="411" t="s">
        <v>264</v>
      </c>
      <c r="D57" s="396"/>
      <c r="E57" s="397"/>
      <c r="F57" s="396"/>
      <c r="G57" s="397"/>
      <c r="H57" s="398" t="str">
        <f>+IF(I57=""," ",VLOOKUP(I57,Listas!$I$16:$J$17,2,FALSE))</f>
        <v>07</v>
      </c>
      <c r="I57" s="395" t="s">
        <v>472</v>
      </c>
      <c r="J57" s="399" t="str">
        <f>+IF(K57=""," ",VLOOKUP(K57,PUC!$B:$C,2,FALSE))</f>
        <v xml:space="preserve"> </v>
      </c>
      <c r="K57" s="395"/>
      <c r="L57" s="394" t="str">
        <f>+IF(M57=""," ",VLOOKUP(M57,Listas!$F$9:$G$17,2,FALSE))</f>
        <v xml:space="preserve"> </v>
      </c>
      <c r="M57" s="400"/>
      <c r="N57" s="401"/>
      <c r="O57" s="402"/>
      <c r="P57" s="403"/>
      <c r="Q57" s="403"/>
      <c r="R57" s="403"/>
      <c r="S57" s="403"/>
      <c r="T57" s="403"/>
      <c r="U57" s="403"/>
      <c r="V57" s="403"/>
      <c r="W57" s="403"/>
      <c r="X57" s="403"/>
      <c r="Y57" s="403"/>
      <c r="Z57" s="404"/>
      <c r="AA57" s="42"/>
    </row>
    <row r="58" spans="1:27" s="43" customFormat="1" ht="29.25" customHeight="1">
      <c r="A58" s="8"/>
      <c r="B58" s="17" t="str">
        <f>+IFERROR(VLOOKUP(C58,Listas!$L$8:$M$100,2,FALSE),"")</f>
        <v>10110105</v>
      </c>
      <c r="C58" s="388" t="s">
        <v>264</v>
      </c>
      <c r="D58" s="270"/>
      <c r="E58" s="271"/>
      <c r="F58" s="270"/>
      <c r="G58" s="271"/>
      <c r="H58" s="16" t="str">
        <f>+IF(I58=""," ",VLOOKUP(I58,Listas!$I$16:$J$17,2,FALSE))</f>
        <v>07</v>
      </c>
      <c r="I58" s="326" t="s">
        <v>472</v>
      </c>
      <c r="J58" s="343" t="str">
        <f>+IF(K58=""," ",VLOOKUP(K58,PUC!$B:$C,2,FALSE))</f>
        <v xml:space="preserve"> </v>
      </c>
      <c r="K58" s="326"/>
      <c r="L58" s="17" t="str">
        <f>+IF(M58=""," ",VLOOKUP(M58,Listas!$F$9:$G$17,2,FALSE))</f>
        <v xml:space="preserve"> </v>
      </c>
      <c r="M58" s="335"/>
      <c r="N58" s="327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2"/>
    </row>
    <row r="59" spans="1:27" s="43" customFormat="1" ht="29.25" customHeight="1">
      <c r="A59" s="8"/>
      <c r="B59" s="17" t="str">
        <f>+IFERROR(VLOOKUP(C59,Listas!$L$8:$M$100,2,FALSE),"")</f>
        <v>10110105</v>
      </c>
      <c r="C59" s="388" t="s">
        <v>264</v>
      </c>
      <c r="D59" s="270"/>
      <c r="E59" s="271"/>
      <c r="F59" s="270"/>
      <c r="G59" s="271"/>
      <c r="H59" s="16" t="str">
        <f>+IF(I59=""," ",VLOOKUP(I59,Listas!$I$16:$J$17,2,FALSE))</f>
        <v>07</v>
      </c>
      <c r="I59" s="326" t="s">
        <v>472</v>
      </c>
      <c r="J59" s="343" t="str">
        <f>+IF(K59=""," ",VLOOKUP(K59,PUC!$B:$C,2,FALSE))</f>
        <v xml:space="preserve"> </v>
      </c>
      <c r="K59" s="326"/>
      <c r="L59" s="17" t="str">
        <f>+IF(M59=""," ",VLOOKUP(M59,Listas!$F$9:$G$17,2,FALSE))</f>
        <v xml:space="preserve"> </v>
      </c>
      <c r="M59" s="335"/>
      <c r="N59" s="327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9.25" customHeight="1">
      <c r="A60" s="8"/>
      <c r="B60" s="17" t="str">
        <f>+IFERROR(VLOOKUP(C60,Listas!$L$8:$M$100,2,FALSE),"")</f>
        <v>10110105</v>
      </c>
      <c r="C60" s="388" t="s">
        <v>264</v>
      </c>
      <c r="D60" s="270"/>
      <c r="E60" s="271"/>
      <c r="F60" s="270"/>
      <c r="G60" s="271"/>
      <c r="H60" s="16" t="str">
        <f>+IF(I60=""," ",VLOOKUP(I60,Listas!$I$16:$J$17,2,FALSE))</f>
        <v>07</v>
      </c>
      <c r="I60" s="326" t="s">
        <v>472</v>
      </c>
      <c r="J60" s="343" t="str">
        <f>+IF(K60=""," ",VLOOKUP(K60,PUC!$B:$C,2,FALSE))</f>
        <v xml:space="preserve"> </v>
      </c>
      <c r="K60" s="326"/>
      <c r="L60" s="17" t="str">
        <f>+IF(M60=""," ",VLOOKUP(M60,Listas!$F$9:$G$17,2,FALSE))</f>
        <v xml:space="preserve"> </v>
      </c>
      <c r="M60" s="335"/>
      <c r="N60" s="327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customHeight="1" thickBot="1">
      <c r="A61" s="8"/>
      <c r="B61" s="405" t="str">
        <f>+IFERROR(VLOOKUP(C61,Listas!$L$8:$M$100,2,FALSE),"")</f>
        <v>10110105</v>
      </c>
      <c r="C61" s="406" t="s">
        <v>264</v>
      </c>
      <c r="D61" s="268"/>
      <c r="E61" s="269"/>
      <c r="F61" s="268"/>
      <c r="G61" s="269"/>
      <c r="H61" s="407" t="str">
        <f>+IF(I61=""," ",VLOOKUP(I61,Listas!$I$16:$J$17,2,FALSE))</f>
        <v>07</v>
      </c>
      <c r="I61" s="406" t="s">
        <v>472</v>
      </c>
      <c r="J61" s="408" t="str">
        <f>+IF(K61=""," ",VLOOKUP(K61,PUC!$B:$C,2,FALSE))</f>
        <v xml:space="preserve"> </v>
      </c>
      <c r="K61" s="406"/>
      <c r="L61" s="405" t="str">
        <f>+IF(M61=""," ",VLOOKUP(M61,Listas!$F$9:$G$17,2,FALSE))</f>
        <v xml:space="preserve"> </v>
      </c>
      <c r="M61" s="409"/>
      <c r="N61" s="410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2"/>
      <c r="AA61" s="42"/>
    </row>
    <row r="62" spans="1:27" s="43" customFormat="1" ht="29.25" customHeight="1">
      <c r="A62" s="8"/>
      <c r="B62" s="394" t="str">
        <f>+IFERROR(VLOOKUP(C62,Listas!$L$8:$M$100,2,FALSE),"")</f>
        <v>10110106</v>
      </c>
      <c r="C62" s="411" t="s">
        <v>266</v>
      </c>
      <c r="D62" s="396"/>
      <c r="E62" s="397"/>
      <c r="F62" s="396"/>
      <c r="G62" s="397"/>
      <c r="H62" s="398" t="str">
        <f>+IF(I62=""," ",VLOOKUP(I62,Listas!$I$16:$J$17,2,FALSE))</f>
        <v>07</v>
      </c>
      <c r="I62" s="395" t="s">
        <v>472</v>
      </c>
      <c r="J62" s="399" t="str">
        <f>+IF(K62=""," ",VLOOKUP(K62,PUC!$B:$C,2,FALSE))</f>
        <v xml:space="preserve"> </v>
      </c>
      <c r="K62" s="395"/>
      <c r="L62" s="394" t="str">
        <f>+IF(M62=""," ",VLOOKUP(M62,Listas!$F$9:$G$17,2,FALSE))</f>
        <v xml:space="preserve"> </v>
      </c>
      <c r="M62" s="400"/>
      <c r="N62" s="401"/>
      <c r="O62" s="402"/>
      <c r="P62" s="403"/>
      <c r="Q62" s="403"/>
      <c r="R62" s="403"/>
      <c r="S62" s="403"/>
      <c r="T62" s="403"/>
      <c r="U62" s="403"/>
      <c r="V62" s="403"/>
      <c r="W62" s="403"/>
      <c r="X62" s="403"/>
      <c r="Y62" s="403"/>
      <c r="Z62" s="404"/>
      <c r="AA62" s="42"/>
    </row>
    <row r="63" spans="1:27" s="43" customFormat="1" ht="29.25" customHeight="1">
      <c r="A63" s="8"/>
      <c r="B63" s="17" t="str">
        <f>+IFERROR(VLOOKUP(C63,Listas!$L$8:$M$100,2,FALSE),"")</f>
        <v>10110106</v>
      </c>
      <c r="C63" s="388" t="s">
        <v>266</v>
      </c>
      <c r="D63" s="270"/>
      <c r="E63" s="271"/>
      <c r="F63" s="270"/>
      <c r="G63" s="271"/>
      <c r="H63" s="16" t="str">
        <f>+IF(I63=""," ",VLOOKUP(I63,Listas!$I$16:$J$17,2,FALSE))</f>
        <v>07</v>
      </c>
      <c r="I63" s="326" t="s">
        <v>472</v>
      </c>
      <c r="J63" s="343" t="str">
        <f>+IF(K63=""," ",VLOOKUP(K63,PUC!$B:$C,2,FALSE))</f>
        <v xml:space="preserve"> </v>
      </c>
      <c r="K63" s="326"/>
      <c r="L63" s="17" t="str">
        <f>+IF(M63=""," ",VLOOKUP(M63,Listas!$F$9:$G$17,2,FALSE))</f>
        <v xml:space="preserve"> </v>
      </c>
      <c r="M63" s="335"/>
      <c r="N63" s="327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2"/>
    </row>
    <row r="64" spans="1:27" s="43" customFormat="1" ht="29.25" customHeight="1">
      <c r="A64" s="8"/>
      <c r="B64" s="17" t="str">
        <f>+IFERROR(VLOOKUP(C64,Listas!$L$8:$M$100,2,FALSE),"")</f>
        <v>10110106</v>
      </c>
      <c r="C64" s="388" t="s">
        <v>266</v>
      </c>
      <c r="D64" s="270"/>
      <c r="E64" s="271"/>
      <c r="F64" s="270"/>
      <c r="G64" s="271"/>
      <c r="H64" s="16" t="str">
        <f>+IF(I64=""," ",VLOOKUP(I64,Listas!$I$16:$J$17,2,FALSE))</f>
        <v>07</v>
      </c>
      <c r="I64" s="326" t="s">
        <v>472</v>
      </c>
      <c r="J64" s="343" t="str">
        <f>+IF(K64=""," ",VLOOKUP(K64,PUC!$B:$C,2,FALSE))</f>
        <v xml:space="preserve"> </v>
      </c>
      <c r="K64" s="326"/>
      <c r="L64" s="17" t="str">
        <f>+IF(M64=""," ",VLOOKUP(M64,Listas!$F$9:$G$17,2,FALSE))</f>
        <v xml:space="preserve"> </v>
      </c>
      <c r="M64" s="335"/>
      <c r="N64" s="327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29.25" customHeight="1">
      <c r="A65" s="8"/>
      <c r="B65" s="17" t="str">
        <f>+IFERROR(VLOOKUP(C65,Listas!$L$8:$M$100,2,FALSE),"")</f>
        <v>10110106</v>
      </c>
      <c r="C65" s="388" t="s">
        <v>266</v>
      </c>
      <c r="D65" s="270"/>
      <c r="E65" s="271"/>
      <c r="F65" s="270"/>
      <c r="G65" s="271"/>
      <c r="H65" s="16" t="str">
        <f>+IF(I65=""," ",VLOOKUP(I65,Listas!$I$16:$J$17,2,FALSE))</f>
        <v>07</v>
      </c>
      <c r="I65" s="326" t="s">
        <v>472</v>
      </c>
      <c r="J65" s="343" t="str">
        <f>+IF(K65=""," ",VLOOKUP(K65,PUC!$B:$C,2,FALSE))</f>
        <v xml:space="preserve"> </v>
      </c>
      <c r="K65" s="326"/>
      <c r="L65" s="17" t="str">
        <f>+IF(M65=""," ",VLOOKUP(M65,Listas!$F$9:$G$17,2,FALSE))</f>
        <v xml:space="preserve"> </v>
      </c>
      <c r="M65" s="335"/>
      <c r="N65" s="327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29.25" customHeight="1" thickBot="1">
      <c r="A66" s="8"/>
      <c r="B66" s="405" t="str">
        <f>+IFERROR(VLOOKUP(C66,Listas!$L$8:$M$100,2,FALSE),"")</f>
        <v>10110106</v>
      </c>
      <c r="C66" s="406" t="s">
        <v>266</v>
      </c>
      <c r="D66" s="268"/>
      <c r="E66" s="269"/>
      <c r="F66" s="268"/>
      <c r="G66" s="269"/>
      <c r="H66" s="407" t="str">
        <f>+IF(I66=""," ",VLOOKUP(I66,Listas!$I$16:$J$17,2,FALSE))</f>
        <v>07</v>
      </c>
      <c r="I66" s="406" t="s">
        <v>472</v>
      </c>
      <c r="J66" s="408" t="str">
        <f>+IF(K66=""," ",VLOOKUP(K66,PUC!$B:$C,2,FALSE))</f>
        <v xml:space="preserve"> </v>
      </c>
      <c r="K66" s="406"/>
      <c r="L66" s="405" t="str">
        <f>+IF(M66=""," ",VLOOKUP(M66,Listas!$F$9:$G$17,2,FALSE))</f>
        <v xml:space="preserve"> </v>
      </c>
      <c r="M66" s="409"/>
      <c r="N66" s="410"/>
      <c r="O66" s="10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2"/>
      <c r="AA66" s="42"/>
    </row>
    <row r="67" spans="1:27" s="43" customFormat="1" ht="29.25" customHeight="1">
      <c r="A67" s="8"/>
      <c r="B67" s="17" t="str">
        <f>+IFERROR(VLOOKUP(C67,Listas!$L$8:$M$100,2,FALSE),"")</f>
        <v>10110107</v>
      </c>
      <c r="C67" s="388" t="s">
        <v>267</v>
      </c>
      <c r="D67" s="418"/>
      <c r="E67" s="419"/>
      <c r="F67" s="418"/>
      <c r="G67" s="419"/>
      <c r="H67" s="16" t="str">
        <f>+IF(I67=""," ",VLOOKUP(I67,Listas!$I$16:$J$17,2,FALSE))</f>
        <v>07</v>
      </c>
      <c r="I67" s="326" t="s">
        <v>472</v>
      </c>
      <c r="J67" s="343" t="str">
        <f>+IF(K67=""," ",VLOOKUP(K67,PUC!$B:$C,2,FALSE))</f>
        <v xml:space="preserve"> </v>
      </c>
      <c r="K67" s="326"/>
      <c r="L67" s="17" t="str">
        <f>+IF(M67=""," ",VLOOKUP(M67,Listas!$F$9:$G$17,2,FALSE))</f>
        <v xml:space="preserve"> </v>
      </c>
      <c r="M67" s="335"/>
      <c r="N67" s="327"/>
      <c r="O67" s="351"/>
      <c r="P67" s="352"/>
      <c r="Q67" s="352"/>
      <c r="R67" s="352"/>
      <c r="S67" s="352"/>
      <c r="T67" s="352"/>
      <c r="U67" s="352"/>
      <c r="V67" s="352"/>
      <c r="W67" s="352"/>
      <c r="X67" s="352"/>
      <c r="Y67" s="352"/>
      <c r="Z67" s="353"/>
      <c r="AA67" s="42"/>
    </row>
    <row r="68" spans="1:27" s="43" customFormat="1" ht="29.25" customHeight="1">
      <c r="A68" s="8"/>
      <c r="B68" s="17" t="str">
        <f>+IFERROR(VLOOKUP(C68,Listas!$L$8:$M$100,2,FALSE),"")</f>
        <v>10110107</v>
      </c>
      <c r="C68" s="388" t="s">
        <v>267</v>
      </c>
      <c r="D68" s="270"/>
      <c r="E68" s="271"/>
      <c r="F68" s="270"/>
      <c r="G68" s="271"/>
      <c r="H68" s="16" t="str">
        <f>+IF(I68=""," ",VLOOKUP(I68,Listas!$I$16:$J$17,2,FALSE))</f>
        <v>07</v>
      </c>
      <c r="I68" s="326" t="s">
        <v>472</v>
      </c>
      <c r="J68" s="343" t="str">
        <f>+IF(K68=""," ",VLOOKUP(K68,PUC!$B:$C,2,FALSE))</f>
        <v xml:space="preserve"> </v>
      </c>
      <c r="K68" s="326"/>
      <c r="L68" s="17" t="str">
        <f>+IF(M68=""," ",VLOOKUP(M68,Listas!$F$9:$G$17,2,FALSE))</f>
        <v xml:space="preserve"> </v>
      </c>
      <c r="M68" s="335"/>
      <c r="N68" s="327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2"/>
    </row>
    <row r="69" spans="1:27" s="43" customFormat="1" ht="29.25" customHeight="1">
      <c r="A69" s="8"/>
      <c r="B69" s="17" t="str">
        <f>+IFERROR(VLOOKUP(C69,Listas!$L$8:$M$100,2,FALSE),"")</f>
        <v>10110107</v>
      </c>
      <c r="C69" s="388" t="s">
        <v>267</v>
      </c>
      <c r="D69" s="270"/>
      <c r="E69" s="271"/>
      <c r="F69" s="270"/>
      <c r="G69" s="271"/>
      <c r="H69" s="16" t="str">
        <f>+IF(I69=""," ",VLOOKUP(I69,Listas!$I$16:$J$17,2,FALSE))</f>
        <v>07</v>
      </c>
      <c r="I69" s="326" t="s">
        <v>472</v>
      </c>
      <c r="J69" s="343" t="str">
        <f>+IF(K69=""," ",VLOOKUP(K69,PUC!$B:$C,2,FALSE))</f>
        <v xml:space="preserve"> </v>
      </c>
      <c r="K69" s="326"/>
      <c r="L69" s="17" t="str">
        <f>+IF(M69=""," ",VLOOKUP(M69,Listas!$F$9:$G$17,2,FALSE))</f>
        <v xml:space="preserve"> </v>
      </c>
      <c r="M69" s="335"/>
      <c r="N69" s="327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2"/>
    </row>
    <row r="70" spans="1:27" s="43" customFormat="1" ht="29.25" customHeight="1">
      <c r="A70" s="8"/>
      <c r="B70" s="17" t="str">
        <f>+IFERROR(VLOOKUP(C70,Listas!$L$8:$M$100,2,FALSE),"")</f>
        <v>10110107</v>
      </c>
      <c r="C70" s="388" t="s">
        <v>267</v>
      </c>
      <c r="D70" s="270"/>
      <c r="E70" s="271"/>
      <c r="F70" s="270"/>
      <c r="G70" s="271"/>
      <c r="H70" s="16" t="str">
        <f>+IF(I70=""," ",VLOOKUP(I70,Listas!$I$16:$J$17,2,FALSE))</f>
        <v>07</v>
      </c>
      <c r="I70" s="326" t="s">
        <v>472</v>
      </c>
      <c r="J70" s="343" t="str">
        <f>+IF(K70=""," ",VLOOKUP(K70,PUC!$B:$C,2,FALSE))</f>
        <v xml:space="preserve"> </v>
      </c>
      <c r="K70" s="326"/>
      <c r="L70" s="17" t="str">
        <f>+IF(M70=""," ",VLOOKUP(M70,Listas!$F$9:$G$17,2,FALSE))</f>
        <v xml:space="preserve"> </v>
      </c>
      <c r="M70" s="335"/>
      <c r="N70" s="327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2"/>
    </row>
    <row r="71" spans="1:27" s="43" customFormat="1" ht="29.25" customHeight="1" thickBot="1">
      <c r="A71" s="8"/>
      <c r="B71" s="387" t="str">
        <f>+IFERROR(VLOOKUP(C71,Listas!$L$8:$M$100,2,FALSE),"")</f>
        <v>10110107</v>
      </c>
      <c r="C71" s="388" t="s">
        <v>267</v>
      </c>
      <c r="D71" s="270"/>
      <c r="E71" s="271"/>
      <c r="F71" s="270"/>
      <c r="G71" s="271"/>
      <c r="H71" s="389" t="str">
        <f>+IF(I71=""," ",VLOOKUP(I71,Listas!$I$16:$J$17,2,FALSE))</f>
        <v>07</v>
      </c>
      <c r="I71" s="388" t="s">
        <v>472</v>
      </c>
      <c r="J71" s="390" t="str">
        <f>+IF(K71=""," ",VLOOKUP(K71,PUC!$B:$C,2,FALSE))</f>
        <v xml:space="preserve"> </v>
      </c>
      <c r="K71" s="388"/>
      <c r="L71" s="387" t="str">
        <f>+IF(M71=""," ",VLOOKUP(M71,Listas!$F$9:$G$17,2,FALSE))</f>
        <v xml:space="preserve"> </v>
      </c>
      <c r="M71" s="391"/>
      <c r="N71" s="392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2"/>
    </row>
    <row r="72" spans="1:27" s="43" customFormat="1" ht="29.25" customHeight="1">
      <c r="A72" s="8"/>
      <c r="B72" s="394" t="str">
        <f>+IFERROR(VLOOKUP(C72,Listas!$L$8:$M$100,2,FALSE),"")</f>
        <v>10120101</v>
      </c>
      <c r="C72" s="411" t="s">
        <v>519</v>
      </c>
      <c r="D72" s="396"/>
      <c r="E72" s="397"/>
      <c r="F72" s="396"/>
      <c r="G72" s="397"/>
      <c r="H72" s="398" t="str">
        <f>+IF(I72=""," ",VLOOKUP(I72,Listas!$I$16:$J$17,2,FALSE))</f>
        <v>07</v>
      </c>
      <c r="I72" s="395" t="s">
        <v>472</v>
      </c>
      <c r="J72" s="399" t="str">
        <f>+IF(K72=""," ",VLOOKUP(K72,PUC!$B:$C,2,FALSE))</f>
        <v xml:space="preserve"> </v>
      </c>
      <c r="K72" s="395"/>
      <c r="L72" s="394" t="str">
        <f>+IF(M72=""," ",VLOOKUP(M72,Listas!$F$9:$G$17,2,FALSE))</f>
        <v xml:space="preserve"> </v>
      </c>
      <c r="M72" s="400"/>
      <c r="N72" s="401"/>
      <c r="O72" s="402"/>
      <c r="P72" s="403"/>
      <c r="Q72" s="403"/>
      <c r="R72" s="403"/>
      <c r="S72" s="403"/>
      <c r="T72" s="403"/>
      <c r="U72" s="403"/>
      <c r="V72" s="403"/>
      <c r="W72" s="403"/>
      <c r="X72" s="403"/>
      <c r="Y72" s="403"/>
      <c r="Z72" s="404"/>
      <c r="AA72" s="42"/>
    </row>
    <row r="73" spans="1:27" s="43" customFormat="1" ht="29.25" customHeight="1">
      <c r="A73" s="8"/>
      <c r="B73" s="17" t="str">
        <f>+IFERROR(VLOOKUP(C73,Listas!$L$8:$M$100,2,FALSE),"")</f>
        <v>10120101</v>
      </c>
      <c r="C73" s="388" t="s">
        <v>519</v>
      </c>
      <c r="D73" s="270"/>
      <c r="E73" s="271"/>
      <c r="F73" s="270"/>
      <c r="G73" s="271"/>
      <c r="H73" s="16" t="str">
        <f>+IF(I73=""," ",VLOOKUP(I73,Listas!$I$16:$J$17,2,FALSE))</f>
        <v>07</v>
      </c>
      <c r="I73" s="326" t="s">
        <v>472</v>
      </c>
      <c r="J73" s="343" t="str">
        <f>+IF(K73=""," ",VLOOKUP(K73,PUC!$B:$C,2,FALSE))</f>
        <v xml:space="preserve"> </v>
      </c>
      <c r="K73" s="326"/>
      <c r="L73" s="17" t="str">
        <f>+IF(M73=""," ",VLOOKUP(M73,Listas!$F$9:$G$17,2,FALSE))</f>
        <v xml:space="preserve"> </v>
      </c>
      <c r="M73" s="335"/>
      <c r="N73" s="327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2"/>
    </row>
    <row r="74" spans="1:27" s="43" customFormat="1" ht="29.25" customHeight="1">
      <c r="A74" s="8"/>
      <c r="B74" s="17" t="str">
        <f>+IFERROR(VLOOKUP(C74,Listas!$L$8:$M$100,2,FALSE),"")</f>
        <v>10120101</v>
      </c>
      <c r="C74" s="388" t="s">
        <v>519</v>
      </c>
      <c r="D74" s="270"/>
      <c r="E74" s="271"/>
      <c r="F74" s="270"/>
      <c r="G74" s="271"/>
      <c r="H74" s="16" t="str">
        <f>+IF(I74=""," ",VLOOKUP(I74,Listas!$I$16:$J$17,2,FALSE))</f>
        <v>07</v>
      </c>
      <c r="I74" s="326" t="s">
        <v>472</v>
      </c>
      <c r="J74" s="343" t="str">
        <f>+IF(K74=""," ",VLOOKUP(K74,PUC!$B:$C,2,FALSE))</f>
        <v xml:space="preserve"> </v>
      </c>
      <c r="K74" s="326"/>
      <c r="L74" s="17" t="str">
        <f>+IF(M74=""," ",VLOOKUP(M74,Listas!$F$9:$G$17,2,FALSE))</f>
        <v xml:space="preserve"> </v>
      </c>
      <c r="M74" s="335"/>
      <c r="N74" s="327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2"/>
    </row>
    <row r="75" spans="1:27" s="43" customFormat="1" ht="29.25" customHeight="1">
      <c r="A75" s="8"/>
      <c r="B75" s="17" t="str">
        <f>+IFERROR(VLOOKUP(C75,Listas!$L$8:$M$100,2,FALSE),"")</f>
        <v>10120101</v>
      </c>
      <c r="C75" s="388" t="s">
        <v>519</v>
      </c>
      <c r="D75" s="270"/>
      <c r="E75" s="271"/>
      <c r="F75" s="270"/>
      <c r="G75" s="271"/>
      <c r="H75" s="16" t="str">
        <f>+IF(I75=""," ",VLOOKUP(I75,Listas!$I$16:$J$17,2,FALSE))</f>
        <v>07</v>
      </c>
      <c r="I75" s="326" t="s">
        <v>472</v>
      </c>
      <c r="J75" s="343" t="str">
        <f>+IF(K75=""," ",VLOOKUP(K75,PUC!$B:$C,2,FALSE))</f>
        <v xml:space="preserve"> </v>
      </c>
      <c r="K75" s="326"/>
      <c r="L75" s="17" t="str">
        <f>+IF(M75=""," ",VLOOKUP(M75,Listas!$F$9:$G$17,2,FALSE))</f>
        <v xml:space="preserve"> </v>
      </c>
      <c r="M75" s="335"/>
      <c r="N75" s="327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2"/>
    </row>
    <row r="76" spans="1:27" s="43" customFormat="1" ht="29.25" customHeight="1">
      <c r="A76" s="8"/>
      <c r="B76" s="17" t="str">
        <f>+IFERROR(VLOOKUP(C76,Listas!$L$8:$M$100,2,FALSE),"")</f>
        <v>10120101</v>
      </c>
      <c r="C76" s="388" t="s">
        <v>519</v>
      </c>
      <c r="D76" s="270"/>
      <c r="E76" s="271"/>
      <c r="F76" s="270"/>
      <c r="G76" s="271"/>
      <c r="H76" s="16" t="str">
        <f>+IF(I76=""," ",VLOOKUP(I76,Listas!$I$16:$J$17,2,FALSE))</f>
        <v>07</v>
      </c>
      <c r="I76" s="326" t="s">
        <v>472</v>
      </c>
      <c r="J76" s="343" t="str">
        <f>+IF(K76=""," ",VLOOKUP(K76,PUC!$B:$C,2,FALSE))</f>
        <v xml:space="preserve"> </v>
      </c>
      <c r="K76" s="326"/>
      <c r="L76" s="17" t="str">
        <f>+IF(M76=""," ",VLOOKUP(M76,Listas!$F$9:$G$17,2,FALSE))</f>
        <v xml:space="preserve"> </v>
      </c>
      <c r="M76" s="335"/>
      <c r="N76" s="327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2"/>
    </row>
    <row r="77" spans="1:27" s="43" customFormat="1" ht="29.25" customHeight="1">
      <c r="A77" s="8"/>
      <c r="B77" s="17" t="str">
        <f>+IFERROR(VLOOKUP(C77,Listas!$L$8:$M$100,2,FALSE),"")</f>
        <v>10120101</v>
      </c>
      <c r="C77" s="388" t="s">
        <v>519</v>
      </c>
      <c r="D77" s="270"/>
      <c r="E77" s="271"/>
      <c r="F77" s="270"/>
      <c r="G77" s="271"/>
      <c r="H77" s="16" t="str">
        <f>+IF(I77=""," ",VLOOKUP(I77,Listas!$I$16:$J$17,2,FALSE))</f>
        <v>07</v>
      </c>
      <c r="I77" s="326" t="s">
        <v>472</v>
      </c>
      <c r="J77" s="343" t="str">
        <f>+IF(K77=""," ",VLOOKUP(K77,PUC!$B:$C,2,FALSE))</f>
        <v xml:space="preserve"> </v>
      </c>
      <c r="K77" s="326"/>
      <c r="L77" s="17" t="str">
        <f>+IF(M77=""," ",VLOOKUP(M77,Listas!$F$9:$G$17,2,FALSE))</f>
        <v xml:space="preserve"> </v>
      </c>
      <c r="M77" s="335"/>
      <c r="N77" s="327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2"/>
    </row>
    <row r="78" spans="1:27" s="43" customFormat="1" ht="29.25" customHeight="1">
      <c r="A78" s="8"/>
      <c r="B78" s="17" t="str">
        <f>+IFERROR(VLOOKUP(C78,Listas!$L$8:$M$100,2,FALSE),"")</f>
        <v>10120101</v>
      </c>
      <c r="C78" s="388" t="s">
        <v>519</v>
      </c>
      <c r="D78" s="270"/>
      <c r="E78" s="271"/>
      <c r="F78" s="270"/>
      <c r="G78" s="271"/>
      <c r="H78" s="16" t="str">
        <f>+IF(I78=""," ",VLOOKUP(I78,Listas!$I$16:$J$17,2,FALSE))</f>
        <v>07</v>
      </c>
      <c r="I78" s="326" t="s">
        <v>472</v>
      </c>
      <c r="J78" s="343" t="str">
        <f>+IF(K78=""," ",VLOOKUP(K78,PUC!$B:$C,2,FALSE))</f>
        <v xml:space="preserve"> </v>
      </c>
      <c r="K78" s="326"/>
      <c r="L78" s="17" t="str">
        <f>+IF(M78=""," ",VLOOKUP(M78,Listas!$F$9:$G$17,2,FALSE))</f>
        <v xml:space="preserve"> </v>
      </c>
      <c r="M78" s="335"/>
      <c r="N78" s="327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2"/>
    </row>
    <row r="79" spans="1:27" s="43" customFormat="1" ht="29.25" customHeight="1">
      <c r="A79" s="8"/>
      <c r="B79" s="17" t="str">
        <f>+IFERROR(VLOOKUP(C79,Listas!$L$8:$M$100,2,FALSE),"")</f>
        <v>10120101</v>
      </c>
      <c r="C79" s="388" t="s">
        <v>519</v>
      </c>
      <c r="D79" s="270"/>
      <c r="E79" s="271"/>
      <c r="F79" s="270"/>
      <c r="G79" s="271"/>
      <c r="H79" s="16" t="str">
        <f>+IF(I79=""," ",VLOOKUP(I79,Listas!$I$16:$J$17,2,FALSE))</f>
        <v>07</v>
      </c>
      <c r="I79" s="326" t="s">
        <v>472</v>
      </c>
      <c r="J79" s="343" t="str">
        <f>+IF(K79=""," ",VLOOKUP(K79,PUC!$B:$C,2,FALSE))</f>
        <v xml:space="preserve"> </v>
      </c>
      <c r="K79" s="326"/>
      <c r="L79" s="17" t="str">
        <f>+IF(M79=""," ",VLOOKUP(M79,Listas!$F$9:$G$17,2,FALSE))</f>
        <v xml:space="preserve"> </v>
      </c>
      <c r="M79" s="335"/>
      <c r="N79" s="327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2"/>
    </row>
    <row r="80" spans="1:27" s="43" customFormat="1" ht="29.25" customHeight="1">
      <c r="A80" s="8"/>
      <c r="B80" s="17" t="str">
        <f>+IFERROR(VLOOKUP(C80,Listas!$L$8:$M$100,2,FALSE),"")</f>
        <v>10120101</v>
      </c>
      <c r="C80" s="388" t="s">
        <v>519</v>
      </c>
      <c r="D80" s="270"/>
      <c r="E80" s="271"/>
      <c r="F80" s="270"/>
      <c r="G80" s="271"/>
      <c r="H80" s="16" t="str">
        <f>+IF(I80=""," ",VLOOKUP(I80,Listas!$I$16:$J$17,2,FALSE))</f>
        <v>07</v>
      </c>
      <c r="I80" s="326" t="s">
        <v>472</v>
      </c>
      <c r="J80" s="343" t="str">
        <f>+IF(K80=""," ",VLOOKUP(K80,PUC!$B:$C,2,FALSE))</f>
        <v xml:space="preserve"> </v>
      </c>
      <c r="K80" s="326"/>
      <c r="L80" s="17" t="str">
        <f>+IF(M80=""," ",VLOOKUP(M80,Listas!$F$9:$G$17,2,FALSE))</f>
        <v xml:space="preserve"> </v>
      </c>
      <c r="M80" s="335"/>
      <c r="N80" s="327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2"/>
    </row>
    <row r="81" spans="1:27" s="43" customFormat="1" ht="29.25" customHeight="1">
      <c r="A81" s="8"/>
      <c r="B81" s="17" t="str">
        <f>+IFERROR(VLOOKUP(C81,Listas!$L$8:$M$100,2,FALSE),"")</f>
        <v>10120101</v>
      </c>
      <c r="C81" s="388" t="s">
        <v>519</v>
      </c>
      <c r="D81" s="270"/>
      <c r="E81" s="271"/>
      <c r="F81" s="270"/>
      <c r="G81" s="271"/>
      <c r="H81" s="16" t="str">
        <f>+IF(I81=""," ",VLOOKUP(I81,Listas!$I$16:$J$17,2,FALSE))</f>
        <v>07</v>
      </c>
      <c r="I81" s="326" t="s">
        <v>472</v>
      </c>
      <c r="J81" s="343" t="str">
        <f>+IF(K81=""," ",VLOOKUP(K81,PUC!$B:$C,2,FALSE))</f>
        <v xml:space="preserve"> </v>
      </c>
      <c r="K81" s="326"/>
      <c r="L81" s="17" t="str">
        <f>+IF(M81=""," ",VLOOKUP(M81,Listas!$F$9:$G$17,2,FALSE))</f>
        <v xml:space="preserve"> </v>
      </c>
      <c r="M81" s="335"/>
      <c r="N81" s="327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2"/>
    </row>
    <row r="82" spans="1:27" s="43" customFormat="1" ht="29.25" customHeight="1">
      <c r="A82" s="8"/>
      <c r="B82" s="17" t="str">
        <f>+IFERROR(VLOOKUP(C82,Listas!$L$8:$M$100,2,FALSE),"")</f>
        <v>10120101</v>
      </c>
      <c r="C82" s="388" t="s">
        <v>519</v>
      </c>
      <c r="D82" s="270"/>
      <c r="E82" s="271"/>
      <c r="F82" s="270"/>
      <c r="G82" s="271"/>
      <c r="H82" s="16" t="str">
        <f>+IF(I82=""," ",VLOOKUP(I82,Listas!$I$16:$J$17,2,FALSE))</f>
        <v>07</v>
      </c>
      <c r="I82" s="326" t="s">
        <v>472</v>
      </c>
      <c r="J82" s="343" t="str">
        <f>+IF(K82=""," ",VLOOKUP(K82,PUC!$B:$C,2,FALSE))</f>
        <v xml:space="preserve"> </v>
      </c>
      <c r="K82" s="326"/>
      <c r="L82" s="17" t="str">
        <f>+IF(M82=""," ",VLOOKUP(M82,Listas!$F$9:$G$17,2,FALSE))</f>
        <v xml:space="preserve"> </v>
      </c>
      <c r="M82" s="335"/>
      <c r="N82" s="327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2"/>
    </row>
    <row r="83" spans="1:27" s="43" customFormat="1" ht="29.25" customHeight="1">
      <c r="A83" s="8"/>
      <c r="B83" s="17" t="str">
        <f>+IFERROR(VLOOKUP(C83,Listas!$L$8:$M$100,2,FALSE),"")</f>
        <v>10120101</v>
      </c>
      <c r="C83" s="388" t="s">
        <v>519</v>
      </c>
      <c r="D83" s="270"/>
      <c r="E83" s="271"/>
      <c r="F83" s="270"/>
      <c r="G83" s="271"/>
      <c r="H83" s="16" t="str">
        <f>+IF(I83=""," ",VLOOKUP(I83,Listas!$I$16:$J$17,2,FALSE))</f>
        <v>07</v>
      </c>
      <c r="I83" s="326" t="s">
        <v>472</v>
      </c>
      <c r="J83" s="343" t="str">
        <f>+IF(K83=""," ",VLOOKUP(K83,PUC!$B:$C,2,FALSE))</f>
        <v xml:space="preserve"> </v>
      </c>
      <c r="K83" s="326"/>
      <c r="L83" s="17" t="str">
        <f>+IF(M83=""," ",VLOOKUP(M83,Listas!$F$9:$G$17,2,FALSE))</f>
        <v xml:space="preserve"> </v>
      </c>
      <c r="M83" s="335"/>
      <c r="N83" s="327"/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2"/>
    </row>
    <row r="84" spans="1:27" s="43" customFormat="1" ht="29.25" customHeight="1">
      <c r="A84" s="8"/>
      <c r="B84" s="17" t="str">
        <f>+IFERROR(VLOOKUP(C84,Listas!$L$8:$M$100,2,FALSE),"")</f>
        <v>10120101</v>
      </c>
      <c r="C84" s="388" t="s">
        <v>519</v>
      </c>
      <c r="D84" s="270"/>
      <c r="E84" s="271"/>
      <c r="F84" s="270"/>
      <c r="G84" s="271"/>
      <c r="H84" s="16" t="str">
        <f>+IF(I84=""," ",VLOOKUP(I84,Listas!$I$16:$J$17,2,FALSE))</f>
        <v>07</v>
      </c>
      <c r="I84" s="326" t="s">
        <v>472</v>
      </c>
      <c r="J84" s="343" t="str">
        <f>+IF(K84=""," ",VLOOKUP(K84,PUC!$B:$C,2,FALSE))</f>
        <v xml:space="preserve"> </v>
      </c>
      <c r="K84" s="326"/>
      <c r="L84" s="17" t="str">
        <f>+IF(M84=""," ",VLOOKUP(M84,Listas!$F$9:$G$17,2,FALSE))</f>
        <v xml:space="preserve"> </v>
      </c>
      <c r="M84" s="335"/>
      <c r="N84" s="327"/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2"/>
    </row>
    <row r="85" spans="1:27" s="43" customFormat="1" ht="29.25" customHeight="1">
      <c r="A85" s="8"/>
      <c r="B85" s="17" t="str">
        <f>+IFERROR(VLOOKUP(C85,Listas!$L$8:$M$100,2,FALSE),"")</f>
        <v>10120101</v>
      </c>
      <c r="C85" s="388" t="s">
        <v>519</v>
      </c>
      <c r="D85" s="270"/>
      <c r="E85" s="271"/>
      <c r="F85" s="270"/>
      <c r="G85" s="271"/>
      <c r="H85" s="16" t="str">
        <f>+IF(I85=""," ",VLOOKUP(I85,Listas!$I$16:$J$17,2,FALSE))</f>
        <v>07</v>
      </c>
      <c r="I85" s="326" t="s">
        <v>472</v>
      </c>
      <c r="J85" s="343" t="str">
        <f>+IF(K85=""," ",VLOOKUP(K85,PUC!$B:$C,2,FALSE))</f>
        <v xml:space="preserve"> </v>
      </c>
      <c r="K85" s="326"/>
      <c r="L85" s="17" t="str">
        <f>+IF(M85=""," ",VLOOKUP(M85,Listas!$F$9:$G$17,2,FALSE))</f>
        <v xml:space="preserve"> </v>
      </c>
      <c r="M85" s="335"/>
      <c r="N85" s="327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2"/>
    </row>
    <row r="86" spans="1:27" s="43" customFormat="1" ht="29.25" customHeight="1">
      <c r="A86" s="8"/>
      <c r="B86" s="17" t="str">
        <f>+IFERROR(VLOOKUP(C86,Listas!$L$8:$M$100,2,FALSE),"")</f>
        <v>10120101</v>
      </c>
      <c r="C86" s="388" t="s">
        <v>519</v>
      </c>
      <c r="D86" s="270"/>
      <c r="E86" s="271"/>
      <c r="F86" s="270"/>
      <c r="G86" s="271"/>
      <c r="H86" s="16" t="str">
        <f>+IF(I86=""," ",VLOOKUP(I86,Listas!$I$16:$J$17,2,FALSE))</f>
        <v>07</v>
      </c>
      <c r="I86" s="326" t="s">
        <v>472</v>
      </c>
      <c r="J86" s="343" t="str">
        <f>+IF(K86=""," ",VLOOKUP(K86,PUC!$B:$C,2,FALSE))</f>
        <v xml:space="preserve"> </v>
      </c>
      <c r="K86" s="326"/>
      <c r="L86" s="17" t="str">
        <f>+IF(M86=""," ",VLOOKUP(M86,Listas!$F$9:$G$17,2,FALSE))</f>
        <v xml:space="preserve"> </v>
      </c>
      <c r="M86" s="335"/>
      <c r="N86" s="327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2"/>
    </row>
    <row r="87" spans="1:27" s="43" customFormat="1" ht="29.25" customHeight="1" thickBot="1">
      <c r="A87" s="8"/>
      <c r="B87" s="405" t="str">
        <f>+IFERROR(VLOOKUP(C87,Listas!$L$8:$M$100,2,FALSE),"")</f>
        <v>10120101</v>
      </c>
      <c r="C87" s="406" t="s">
        <v>519</v>
      </c>
      <c r="D87" s="268"/>
      <c r="E87" s="269"/>
      <c r="F87" s="268"/>
      <c r="G87" s="269"/>
      <c r="H87" s="407" t="str">
        <f>+IF(I87=""," ",VLOOKUP(I87,Listas!$I$16:$J$17,2,FALSE))</f>
        <v>07</v>
      </c>
      <c r="I87" s="406" t="s">
        <v>472</v>
      </c>
      <c r="J87" s="408" t="str">
        <f>+IF(K87=""," ",VLOOKUP(K87,PUC!$B:$C,2,FALSE))</f>
        <v xml:space="preserve"> </v>
      </c>
      <c r="K87" s="406"/>
      <c r="L87" s="405" t="str">
        <f>+IF(M87=""," ",VLOOKUP(M87,Listas!$F$9:$G$17,2,FALSE))</f>
        <v xml:space="preserve"> </v>
      </c>
      <c r="M87" s="409"/>
      <c r="N87" s="410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2"/>
      <c r="AA87" s="42"/>
    </row>
    <row r="88" spans="1:27" s="43" customFormat="1" ht="29.25" customHeight="1">
      <c r="A88" s="8"/>
      <c r="B88" s="394" t="str">
        <f>+IFERROR(VLOOKUP(C88,Listas!$L$8:$M$100,2,FALSE),"")</f>
        <v>10120102</v>
      </c>
      <c r="C88" s="415" t="s">
        <v>520</v>
      </c>
      <c r="D88" s="396"/>
      <c r="E88" s="397"/>
      <c r="F88" s="396"/>
      <c r="G88" s="397"/>
      <c r="H88" s="398" t="str">
        <f>+IF(I88=""," ",VLOOKUP(I88,Listas!$I$16:$J$17,2,FALSE))</f>
        <v>07</v>
      </c>
      <c r="I88" s="395" t="s">
        <v>472</v>
      </c>
      <c r="J88" s="399" t="str">
        <f>+IF(K88=""," ",VLOOKUP(K88,PUC!$B:$C,2,FALSE))</f>
        <v xml:space="preserve"> </v>
      </c>
      <c r="K88" s="395"/>
      <c r="L88" s="394" t="str">
        <f>+IF(M88=""," ",VLOOKUP(M88,Listas!$F$9:$G$17,2,FALSE))</f>
        <v xml:space="preserve"> </v>
      </c>
      <c r="M88" s="400"/>
      <c r="N88" s="401"/>
      <c r="O88" s="402"/>
      <c r="P88" s="403"/>
      <c r="Q88" s="403"/>
      <c r="R88" s="403"/>
      <c r="S88" s="403"/>
      <c r="T88" s="403"/>
      <c r="U88" s="403"/>
      <c r="V88" s="403"/>
      <c r="W88" s="403"/>
      <c r="X88" s="403"/>
      <c r="Y88" s="403"/>
      <c r="Z88" s="404"/>
      <c r="AA88" s="42"/>
    </row>
    <row r="89" spans="1:27" s="43" customFormat="1" ht="29.25" customHeight="1">
      <c r="A89" s="8"/>
      <c r="B89" s="17" t="str">
        <f>+IFERROR(VLOOKUP(C89,Listas!$L$8:$M$100,2,FALSE),"")</f>
        <v>10120102</v>
      </c>
      <c r="C89" s="416" t="s">
        <v>520</v>
      </c>
      <c r="D89" s="270"/>
      <c r="E89" s="271"/>
      <c r="F89" s="270"/>
      <c r="G89" s="271"/>
      <c r="H89" s="16" t="str">
        <f>+IF(I89=""," ",VLOOKUP(I89,Listas!$I$16:$J$17,2,FALSE))</f>
        <v>07</v>
      </c>
      <c r="I89" s="326" t="s">
        <v>472</v>
      </c>
      <c r="J89" s="343" t="str">
        <f>+IF(K89=""," ",VLOOKUP(K89,PUC!$B:$C,2,FALSE))</f>
        <v xml:space="preserve"> </v>
      </c>
      <c r="K89" s="326"/>
      <c r="L89" s="17" t="str">
        <f>+IF(M89=""," ",VLOOKUP(M89,Listas!$F$9:$G$17,2,FALSE))</f>
        <v xml:space="preserve"> </v>
      </c>
      <c r="M89" s="335"/>
      <c r="N89" s="327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2"/>
    </row>
    <row r="90" spans="1:27" s="43" customFormat="1" ht="29.25" customHeight="1">
      <c r="A90" s="8"/>
      <c r="B90" s="17" t="str">
        <f>+IFERROR(VLOOKUP(C90,Listas!$L$8:$M$100,2,FALSE),"")</f>
        <v>10120102</v>
      </c>
      <c r="C90" s="416" t="s">
        <v>520</v>
      </c>
      <c r="D90" s="270"/>
      <c r="E90" s="271"/>
      <c r="F90" s="270"/>
      <c r="G90" s="271"/>
      <c r="H90" s="16" t="str">
        <f>+IF(I90=""," ",VLOOKUP(I90,Listas!$I$16:$J$17,2,FALSE))</f>
        <v>07</v>
      </c>
      <c r="I90" s="326" t="s">
        <v>472</v>
      </c>
      <c r="J90" s="343" t="str">
        <f>+IF(K90=""," ",VLOOKUP(K90,PUC!$B:$C,2,FALSE))</f>
        <v xml:space="preserve"> </v>
      </c>
      <c r="K90" s="326"/>
      <c r="L90" s="17" t="str">
        <f>+IF(M90=""," ",VLOOKUP(M90,Listas!$F$9:$G$17,2,FALSE))</f>
        <v xml:space="preserve"> </v>
      </c>
      <c r="M90" s="335"/>
      <c r="N90" s="327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2"/>
    </row>
    <row r="91" spans="1:27" s="43" customFormat="1" ht="29.25" customHeight="1">
      <c r="A91" s="8"/>
      <c r="B91" s="17" t="str">
        <f>+IFERROR(VLOOKUP(C91,Listas!$L$8:$M$100,2,FALSE),"")</f>
        <v>10120102</v>
      </c>
      <c r="C91" s="416" t="s">
        <v>520</v>
      </c>
      <c r="D91" s="270"/>
      <c r="E91" s="271"/>
      <c r="F91" s="270"/>
      <c r="G91" s="271"/>
      <c r="H91" s="16" t="str">
        <f>+IF(I91=""," ",VLOOKUP(I91,Listas!$I$16:$J$17,2,FALSE))</f>
        <v>07</v>
      </c>
      <c r="I91" s="326" t="s">
        <v>472</v>
      </c>
      <c r="J91" s="343" t="str">
        <f>+IF(K91=""," ",VLOOKUP(K91,PUC!$B:$C,2,FALSE))</f>
        <v xml:space="preserve"> </v>
      </c>
      <c r="K91" s="326"/>
      <c r="L91" s="17" t="str">
        <f>+IF(M91=""," ",VLOOKUP(M91,Listas!$F$9:$G$17,2,FALSE))</f>
        <v xml:space="preserve"> </v>
      </c>
      <c r="M91" s="335"/>
      <c r="N91" s="327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2"/>
    </row>
    <row r="92" spans="1:27" s="43" customFormat="1" ht="29.25" customHeight="1" thickBot="1">
      <c r="A92" s="8"/>
      <c r="B92" s="405" t="str">
        <f>+IFERROR(VLOOKUP(C92,Listas!$L$8:$M$100,2,FALSE),"")</f>
        <v>10120102</v>
      </c>
      <c r="C92" s="417" t="s">
        <v>520</v>
      </c>
      <c r="D92" s="268"/>
      <c r="E92" s="269"/>
      <c r="F92" s="268"/>
      <c r="G92" s="269"/>
      <c r="H92" s="407" t="str">
        <f>+IF(I92=""," ",VLOOKUP(I92,Listas!$I$16:$J$17,2,FALSE))</f>
        <v>07</v>
      </c>
      <c r="I92" s="406" t="s">
        <v>472</v>
      </c>
      <c r="J92" s="408" t="str">
        <f>+IF(K92=""," ",VLOOKUP(K92,PUC!$B:$C,2,FALSE))</f>
        <v xml:space="preserve"> </v>
      </c>
      <c r="K92" s="406"/>
      <c r="L92" s="405" t="str">
        <f>+IF(M92=""," ",VLOOKUP(M92,Listas!$F$9:$G$17,2,FALSE))</f>
        <v xml:space="preserve"> </v>
      </c>
      <c r="M92" s="409"/>
      <c r="N92" s="410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2"/>
      <c r="AA92" s="42"/>
    </row>
    <row r="93" spans="1:27" s="43" customFormat="1" ht="29.25" customHeight="1">
      <c r="A93" s="8"/>
      <c r="B93" s="394" t="str">
        <f>+IFERROR(VLOOKUP(C93,Listas!$L$8:$M$100,2,FALSE),"")</f>
        <v>10130101</v>
      </c>
      <c r="C93" s="395" t="s">
        <v>521</v>
      </c>
      <c r="D93" s="396"/>
      <c r="E93" s="397"/>
      <c r="F93" s="396"/>
      <c r="G93" s="397"/>
      <c r="H93" s="398" t="str">
        <f>+IF(I93=""," ",VLOOKUP(I93,Listas!$I$16:$J$17,2,FALSE))</f>
        <v>07</v>
      </c>
      <c r="I93" s="395" t="s">
        <v>472</v>
      </c>
      <c r="J93" s="399" t="str">
        <f>+IF(K93=""," ",VLOOKUP(K93,PUC!$B:$C,2,FALSE))</f>
        <v xml:space="preserve"> </v>
      </c>
      <c r="K93" s="395"/>
      <c r="L93" s="394" t="str">
        <f>+IF(M93=""," ",VLOOKUP(M93,Listas!$F$9:$G$17,2,FALSE))</f>
        <v xml:space="preserve"> </v>
      </c>
      <c r="M93" s="400"/>
      <c r="N93" s="401"/>
      <c r="O93" s="402"/>
      <c r="P93" s="403"/>
      <c r="Q93" s="403"/>
      <c r="R93" s="403"/>
      <c r="S93" s="403"/>
      <c r="T93" s="403"/>
      <c r="U93" s="403"/>
      <c r="V93" s="403"/>
      <c r="W93" s="403"/>
      <c r="X93" s="403"/>
      <c r="Y93" s="403"/>
      <c r="Z93" s="404"/>
      <c r="AA93" s="42"/>
    </row>
    <row r="94" spans="1:27" s="43" customFormat="1" ht="29.25" customHeight="1">
      <c r="A94" s="8"/>
      <c r="B94" s="17" t="str">
        <f>+IFERROR(VLOOKUP(C94,Listas!$L$8:$M$100,2,FALSE),"")</f>
        <v>10130101</v>
      </c>
      <c r="C94" s="326" t="s">
        <v>521</v>
      </c>
      <c r="D94" s="270"/>
      <c r="E94" s="271"/>
      <c r="F94" s="270"/>
      <c r="G94" s="271"/>
      <c r="H94" s="16" t="str">
        <f>+IF(I94=""," ",VLOOKUP(I94,Listas!$I$16:$J$17,2,FALSE))</f>
        <v>07</v>
      </c>
      <c r="I94" s="326" t="s">
        <v>472</v>
      </c>
      <c r="J94" s="343" t="str">
        <f>+IF(K94=""," ",VLOOKUP(K94,PUC!$B:$C,2,FALSE))</f>
        <v xml:space="preserve"> </v>
      </c>
      <c r="K94" s="326"/>
      <c r="L94" s="17" t="str">
        <f>+IF(M94=""," ",VLOOKUP(M94,Listas!$F$9:$G$17,2,FALSE))</f>
        <v xml:space="preserve"> </v>
      </c>
      <c r="M94" s="335"/>
      <c r="N94" s="327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2"/>
    </row>
    <row r="95" spans="1:27" s="43" customFormat="1" ht="29.25" customHeight="1">
      <c r="A95" s="8"/>
      <c r="B95" s="17" t="str">
        <f>+IFERROR(VLOOKUP(C95,Listas!$L$8:$M$100,2,FALSE),"")</f>
        <v>10130101</v>
      </c>
      <c r="C95" s="326" t="s">
        <v>521</v>
      </c>
      <c r="D95" s="270"/>
      <c r="E95" s="271"/>
      <c r="F95" s="270"/>
      <c r="G95" s="271"/>
      <c r="H95" s="16" t="str">
        <f>+IF(I95=""," ",VLOOKUP(I95,Listas!$I$16:$J$17,2,FALSE))</f>
        <v>07</v>
      </c>
      <c r="I95" s="326" t="s">
        <v>472</v>
      </c>
      <c r="J95" s="343" t="str">
        <f>+IF(K95=""," ",VLOOKUP(K95,PUC!$B:$C,2,FALSE))</f>
        <v xml:space="preserve"> </v>
      </c>
      <c r="K95" s="326"/>
      <c r="L95" s="17" t="str">
        <f>+IF(M95=""," ",VLOOKUP(M95,Listas!$F$9:$G$17,2,FALSE))</f>
        <v xml:space="preserve"> </v>
      </c>
      <c r="M95" s="335"/>
      <c r="N95" s="327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2"/>
    </row>
    <row r="96" spans="1:27" s="43" customFormat="1" ht="29.25" customHeight="1">
      <c r="A96" s="8"/>
      <c r="B96" s="17" t="str">
        <f>+IFERROR(VLOOKUP(C96,Listas!$L$8:$M$100,2,FALSE),"")</f>
        <v>10130101</v>
      </c>
      <c r="C96" s="326" t="s">
        <v>521</v>
      </c>
      <c r="D96" s="270"/>
      <c r="E96" s="271"/>
      <c r="F96" s="270"/>
      <c r="G96" s="271"/>
      <c r="H96" s="16" t="str">
        <f>+IF(I96=""," ",VLOOKUP(I96,Listas!$I$16:$J$17,2,FALSE))</f>
        <v>07</v>
      </c>
      <c r="I96" s="326" t="s">
        <v>472</v>
      </c>
      <c r="J96" s="343" t="str">
        <f>+IF(K96=""," ",VLOOKUP(K96,PUC!$B:$C,2,FALSE))</f>
        <v xml:space="preserve"> </v>
      </c>
      <c r="K96" s="326"/>
      <c r="L96" s="17" t="str">
        <f>+IF(M96=""," ",VLOOKUP(M96,Listas!$F$9:$G$17,2,FALSE))</f>
        <v xml:space="preserve"> </v>
      </c>
      <c r="M96" s="335"/>
      <c r="N96" s="327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2"/>
    </row>
    <row r="97" spans="1:27" s="43" customFormat="1" ht="29.25" customHeight="1" thickBot="1">
      <c r="A97" s="8"/>
      <c r="B97" s="405" t="str">
        <f>+IFERROR(VLOOKUP(C97,Listas!$L$8:$M$100,2,FALSE),"")</f>
        <v>10130101</v>
      </c>
      <c r="C97" s="406" t="s">
        <v>521</v>
      </c>
      <c r="D97" s="268"/>
      <c r="E97" s="269"/>
      <c r="F97" s="268"/>
      <c r="G97" s="269"/>
      <c r="H97" s="407" t="str">
        <f>+IF(I97=""," ",VLOOKUP(I97,Listas!$I$16:$J$17,2,FALSE))</f>
        <v>07</v>
      </c>
      <c r="I97" s="406" t="s">
        <v>472</v>
      </c>
      <c r="J97" s="408" t="str">
        <f>+IF(K97=""," ",VLOOKUP(K97,PUC!$B:$C,2,FALSE))</f>
        <v xml:space="preserve"> </v>
      </c>
      <c r="K97" s="406"/>
      <c r="L97" s="405" t="str">
        <f>+IF(M97=""," ",VLOOKUP(M97,Listas!$F$9:$G$17,2,FALSE))</f>
        <v xml:space="preserve"> </v>
      </c>
      <c r="M97" s="409"/>
      <c r="N97" s="410"/>
      <c r="O97" s="10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2"/>
      <c r="AA97" s="42"/>
    </row>
    <row r="98" spans="1:27" s="43" customFormat="1" ht="29.25" customHeight="1">
      <c r="A98" s="8"/>
      <c r="B98" s="394" t="str">
        <f>+IFERROR(VLOOKUP(C98,Listas!$L$8:$M$100,2,FALSE),"")</f>
        <v>10130102</v>
      </c>
      <c r="C98" s="395" t="s">
        <v>522</v>
      </c>
      <c r="D98" s="396"/>
      <c r="E98" s="397"/>
      <c r="F98" s="396"/>
      <c r="G98" s="426" t="s">
        <v>1266</v>
      </c>
      <c r="H98" s="427" t="str">
        <f>+IF(I98=""," ",VLOOKUP(I98,Listas!$I$16:$J$17,2,FALSE))</f>
        <v>03</v>
      </c>
      <c r="I98" s="428" t="s">
        <v>468</v>
      </c>
      <c r="J98" s="429">
        <f>+IF(K98=""," ",VLOOKUP(K98,PUC!$B:$C,2,FALSE))</f>
        <v>1528050101</v>
      </c>
      <c r="K98" s="428" t="s">
        <v>917</v>
      </c>
      <c r="L98" s="430" t="str">
        <f>+IF(M98=""," ",VLOOKUP(M98,Listas!$F$9:$G$17,2,FALSE))</f>
        <v>07</v>
      </c>
      <c r="M98" s="431" t="s">
        <v>457</v>
      </c>
      <c r="N98" s="432">
        <f>8*4000000</f>
        <v>32000000</v>
      </c>
      <c r="O98" s="402"/>
      <c r="P98" s="403"/>
      <c r="Q98" s="403"/>
      <c r="R98" s="403"/>
      <c r="S98" s="403"/>
      <c r="T98" s="403"/>
      <c r="U98" s="403"/>
      <c r="V98" s="403"/>
      <c r="W98" s="403"/>
      <c r="X98" s="403"/>
      <c r="Y98" s="403"/>
      <c r="Z98" s="404"/>
      <c r="AA98" s="42"/>
    </row>
    <row r="99" spans="1:27" s="43" customFormat="1" ht="29.25" customHeight="1">
      <c r="A99" s="8"/>
      <c r="B99" s="17" t="str">
        <f>+IFERROR(VLOOKUP(C99,Listas!$L$8:$M$100,2,FALSE),"")</f>
        <v>10130102</v>
      </c>
      <c r="C99" s="326" t="s">
        <v>522</v>
      </c>
      <c r="D99" s="270"/>
      <c r="E99" s="271"/>
      <c r="F99" s="270"/>
      <c r="G99" s="271"/>
      <c r="H99" s="16" t="str">
        <f>+IF(I99=""," ",VLOOKUP(I99,Listas!$I$16:$J$17,2,FALSE))</f>
        <v>07</v>
      </c>
      <c r="I99" s="326" t="s">
        <v>472</v>
      </c>
      <c r="J99" s="343" t="str">
        <f>+IF(K99=""," ",VLOOKUP(K99,PUC!$B:$C,2,FALSE))</f>
        <v xml:space="preserve"> </v>
      </c>
      <c r="K99" s="326"/>
      <c r="L99" s="17" t="str">
        <f>+IF(M99=""," ",VLOOKUP(M99,Listas!$F$9:$G$17,2,FALSE))</f>
        <v xml:space="preserve"> </v>
      </c>
      <c r="M99" s="335"/>
      <c r="N99" s="327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2"/>
    </row>
    <row r="100" spans="1:27" s="43" customFormat="1" ht="29.25" customHeight="1">
      <c r="A100" s="8"/>
      <c r="B100" s="17" t="str">
        <f>+IFERROR(VLOOKUP(C100,Listas!$L$8:$M$100,2,FALSE),"")</f>
        <v>10130102</v>
      </c>
      <c r="C100" s="326" t="s">
        <v>522</v>
      </c>
      <c r="D100" s="270"/>
      <c r="E100" s="271"/>
      <c r="F100" s="270"/>
      <c r="G100" s="271"/>
      <c r="H100" s="16" t="str">
        <f>+IF(I100=""," ",VLOOKUP(I100,Listas!$I$16:$J$17,2,FALSE))</f>
        <v>07</v>
      </c>
      <c r="I100" s="326" t="s">
        <v>472</v>
      </c>
      <c r="J100" s="343" t="str">
        <f>+IF(K100=""," ",VLOOKUP(K100,PUC!$B:$C,2,FALSE))</f>
        <v xml:space="preserve"> </v>
      </c>
      <c r="K100" s="326"/>
      <c r="L100" s="17" t="str">
        <f>+IF(M100=""," ",VLOOKUP(M100,Listas!$F$9:$G$17,2,FALSE))</f>
        <v xml:space="preserve"> </v>
      </c>
      <c r="M100" s="335"/>
      <c r="N100" s="327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2"/>
    </row>
    <row r="101" spans="1:27" s="43" customFormat="1" ht="29.25" customHeight="1">
      <c r="A101" s="8"/>
      <c r="B101" s="17" t="str">
        <f>+IFERROR(VLOOKUP(C101,Listas!$L$8:$M$100,2,FALSE),"")</f>
        <v>10130102</v>
      </c>
      <c r="C101" s="326" t="s">
        <v>522</v>
      </c>
      <c r="D101" s="270"/>
      <c r="E101" s="271"/>
      <c r="F101" s="270"/>
      <c r="G101" s="271"/>
      <c r="H101" s="16" t="str">
        <f>+IF(I101=""," ",VLOOKUP(I101,Listas!$I$16:$J$17,2,FALSE))</f>
        <v>07</v>
      </c>
      <c r="I101" s="326" t="s">
        <v>472</v>
      </c>
      <c r="J101" s="343" t="str">
        <f>+IF(K101=""," ",VLOOKUP(K101,PUC!$B:$C,2,FALSE))</f>
        <v xml:space="preserve"> </v>
      </c>
      <c r="K101" s="326"/>
      <c r="L101" s="17" t="str">
        <f>+IF(M101=""," ",VLOOKUP(M101,Listas!$F$9:$G$17,2,FALSE))</f>
        <v xml:space="preserve"> </v>
      </c>
      <c r="M101" s="335"/>
      <c r="N101" s="327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2"/>
    </row>
    <row r="102" spans="1:27" s="43" customFormat="1" ht="29.25" customHeight="1" thickBot="1">
      <c r="A102" s="8"/>
      <c r="B102" s="405" t="str">
        <f>+IFERROR(VLOOKUP(C102,Listas!$L$8:$M$100,2,FALSE),"")</f>
        <v>10130102</v>
      </c>
      <c r="C102" s="406" t="s">
        <v>522</v>
      </c>
      <c r="D102" s="268"/>
      <c r="E102" s="269"/>
      <c r="F102" s="268"/>
      <c r="G102" s="269"/>
      <c r="H102" s="407" t="str">
        <f>+IF(I102=""," ",VLOOKUP(I102,Listas!$I$16:$J$17,2,FALSE))</f>
        <v>07</v>
      </c>
      <c r="I102" s="406" t="s">
        <v>472</v>
      </c>
      <c r="J102" s="408" t="str">
        <f>+IF(K102=""," ",VLOOKUP(K102,PUC!$B:$C,2,FALSE))</f>
        <v xml:space="preserve"> </v>
      </c>
      <c r="K102" s="406"/>
      <c r="L102" s="405" t="str">
        <f>+IF(M102=""," ",VLOOKUP(M102,Listas!$F$9:$G$17,2,FALSE))</f>
        <v xml:space="preserve"> </v>
      </c>
      <c r="M102" s="409"/>
      <c r="N102" s="410"/>
      <c r="O102" s="10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2"/>
      <c r="AA102" s="42"/>
    </row>
    <row r="103" spans="1:27" s="43" customFormat="1" ht="29.25" customHeight="1">
      <c r="A103" s="8"/>
      <c r="B103" s="17" t="str">
        <f>+IFERROR(VLOOKUP(C103,Listas!$L$8:$M$100,2,FALSE),"")</f>
        <v>03010102</v>
      </c>
      <c r="C103" s="326" t="s">
        <v>624</v>
      </c>
      <c r="D103" s="272"/>
      <c r="E103" s="273"/>
      <c r="F103" s="272"/>
      <c r="G103" s="393" t="s">
        <v>1264</v>
      </c>
      <c r="H103" s="16" t="str">
        <f>+IF(I103=""," ",VLOOKUP(I103,Listas!$I$16:$J$17,2,FALSE))</f>
        <v>07</v>
      </c>
      <c r="I103" s="326" t="s">
        <v>472</v>
      </c>
      <c r="J103" s="343">
        <f>+IF(K103=""," ",VLOOKUP(K103,PUC!$B:$C,2,FALSE))</f>
        <v>5155050101</v>
      </c>
      <c r="K103" s="326" t="s">
        <v>1151</v>
      </c>
      <c r="L103" s="17" t="str">
        <f>+IF(M103=""," ",VLOOKUP(M103,Listas!$F$9:$G$17,2,FALSE))</f>
        <v>05</v>
      </c>
      <c r="M103" s="335" t="s">
        <v>453</v>
      </c>
      <c r="N103" s="327"/>
      <c r="O103" s="351"/>
      <c r="P103" s="352"/>
      <c r="Q103" s="352"/>
      <c r="R103" s="352"/>
      <c r="S103" s="352"/>
      <c r="T103" s="352"/>
      <c r="U103" s="352"/>
      <c r="V103" s="352"/>
      <c r="W103" s="352"/>
      <c r="X103" s="352"/>
      <c r="Y103" s="352"/>
      <c r="Z103" s="353"/>
      <c r="AA103" s="42" t="e">
        <f>IF(I103="Gastos Administrativos",GtosAdmin,IF(I103="Inversión",Inversiones,InverPre))</f>
        <v>#VALUE!</v>
      </c>
    </row>
    <row r="104" spans="1:27" s="43" customFormat="1" ht="29.25" customHeight="1">
      <c r="A104" s="8"/>
      <c r="B104" s="17" t="str">
        <f>+IFERROR(VLOOKUP(C104,Listas!$L$8:$M$100,2,FALSE),"")</f>
        <v>03010102</v>
      </c>
      <c r="C104" s="321" t="s">
        <v>624</v>
      </c>
      <c r="D104" s="266"/>
      <c r="E104" s="267"/>
      <c r="F104" s="266"/>
      <c r="G104" s="374" t="s">
        <v>1264</v>
      </c>
      <c r="H104" s="16" t="str">
        <f>+IF(I104=""," ",VLOOKUP(I104,Listas!$I$16:$J$17,2,FALSE))</f>
        <v>07</v>
      </c>
      <c r="I104" s="326" t="s">
        <v>472</v>
      </c>
      <c r="J104" s="343">
        <f>+IF(K104=""," ",VLOOKUP(K104,PUC!$B:$C,2,FALSE))</f>
        <v>5155150101</v>
      </c>
      <c r="K104" s="326" t="s">
        <v>1153</v>
      </c>
      <c r="L104" s="17" t="str">
        <f>+IF(M104=""," ",VLOOKUP(M104,Listas!$F$9:$G$17,2,FALSE))</f>
        <v>05</v>
      </c>
      <c r="M104" s="335" t="s">
        <v>453</v>
      </c>
      <c r="N104" s="328"/>
      <c r="O104" s="13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42"/>
    </row>
    <row r="105" spans="1:27" s="43" customFormat="1" ht="29.25" customHeight="1">
      <c r="A105" s="8"/>
      <c r="B105" s="9" t="str">
        <f>+IFERROR(VLOOKUP(C105,Listas!$L$8:$M$100,2,FALSE),"")</f>
        <v>03010102</v>
      </c>
      <c r="C105" s="321" t="s">
        <v>624</v>
      </c>
      <c r="D105" s="266"/>
      <c r="E105" s="267"/>
      <c r="F105" s="266"/>
      <c r="G105" s="374" t="s">
        <v>1264</v>
      </c>
      <c r="H105" s="16" t="str">
        <f>+IF(I105=""," ",VLOOKUP(I105,Listas!$I$16:$J$17,2,FALSE))</f>
        <v>07</v>
      </c>
      <c r="I105" s="326" t="s">
        <v>472</v>
      </c>
      <c r="J105" s="343">
        <f>+IF(K105=""," ",VLOOKUP(K105,PUC!$B:$C,2,FALSE))</f>
        <v>5155200101</v>
      </c>
      <c r="K105" s="326" t="s">
        <v>1155</v>
      </c>
      <c r="L105" s="17" t="str">
        <f>+IF(M105=""," ",VLOOKUP(M105,Listas!$F$9:$G$17,2,FALSE))</f>
        <v>05</v>
      </c>
      <c r="M105" s="335" t="s">
        <v>453</v>
      </c>
      <c r="N105" s="328"/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/>
    </row>
    <row r="106" spans="1:27" s="43" customFormat="1" ht="29.25" customHeight="1">
      <c r="A106" s="8"/>
      <c r="B106" s="17" t="str">
        <f>+IFERROR(VLOOKUP(C106,Listas!$L$8:$M$100,2,FALSE),"")</f>
        <v>03010102</v>
      </c>
      <c r="C106" s="321" t="s">
        <v>624</v>
      </c>
      <c r="D106" s="266"/>
      <c r="E106" s="267"/>
      <c r="F106" s="266"/>
      <c r="G106" s="372"/>
      <c r="H106" s="16" t="str">
        <f>+IF(I106=""," ",VLOOKUP(I106,Listas!$I$16:$J$17,2,FALSE))</f>
        <v>07</v>
      </c>
      <c r="I106" s="326" t="s">
        <v>472</v>
      </c>
      <c r="J106" s="343" t="str">
        <f>+IF(K106=""," ",VLOOKUP(K106,PUC!$B:$C,2,FALSE))</f>
        <v xml:space="preserve"> </v>
      </c>
      <c r="K106" s="326"/>
      <c r="L106" s="17" t="str">
        <f>+IF(M106=""," ",VLOOKUP(M106,Listas!$F$9:$G$17,2,FALSE))</f>
        <v>05</v>
      </c>
      <c r="M106" s="335" t="s">
        <v>453</v>
      </c>
      <c r="N106" s="328"/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customHeight="1">
      <c r="A107" s="8"/>
      <c r="B107" s="9" t="str">
        <f>+IFERROR(VLOOKUP(C107,Listas!$L$8:$M$100,2,FALSE),"")</f>
        <v>03010102</v>
      </c>
      <c r="C107" s="321" t="s">
        <v>624</v>
      </c>
      <c r="D107" s="266"/>
      <c r="E107" s="267"/>
      <c r="F107" s="266"/>
      <c r="G107" s="372" t="s">
        <v>1265</v>
      </c>
      <c r="H107" s="16" t="str">
        <f>+IF(I107=""," ",VLOOKUP(I107,Listas!$I$16:$J$17,2,FALSE))</f>
        <v>07</v>
      </c>
      <c r="I107" s="326" t="s">
        <v>472</v>
      </c>
      <c r="J107" s="343">
        <f>+IF(K107=""," ",VLOOKUP(K107,PUC!$B:$C,2,FALSE))</f>
        <v>5195600101</v>
      </c>
      <c r="K107" s="326" t="s">
        <v>1108</v>
      </c>
      <c r="L107" s="17" t="str">
        <f>+IF(M107=""," ",VLOOKUP(M107,Listas!$F$9:$G$17,2,FALSE))</f>
        <v>05</v>
      </c>
      <c r="M107" s="335" t="s">
        <v>453</v>
      </c>
      <c r="N107" s="328">
        <v>12000000</v>
      </c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29.25" customHeight="1">
      <c r="A108" s="8"/>
      <c r="B108" s="9" t="str">
        <f>+IFERROR(VLOOKUP(C108,Listas!$L$8:$M$100,2,FALSE),"")</f>
        <v>03010102</v>
      </c>
      <c r="C108" s="321" t="s">
        <v>624</v>
      </c>
      <c r="D108" s="266"/>
      <c r="E108" s="267"/>
      <c r="F108" s="266"/>
      <c r="G108" s="372"/>
      <c r="H108" s="16" t="str">
        <f>+IF(I108=""," ",VLOOKUP(I108,Listas!$I$16:$J$17,2,FALSE))</f>
        <v>07</v>
      </c>
      <c r="I108" s="326" t="s">
        <v>472</v>
      </c>
      <c r="J108" s="343" t="str">
        <f>+IF(K108=""," ",VLOOKUP(K108,PUC!$B:$C,2,FALSE))</f>
        <v xml:space="preserve"> </v>
      </c>
      <c r="K108" s="326"/>
      <c r="L108" s="17" t="str">
        <f>+IF(M108=""," ",VLOOKUP(M108,Listas!$F$9:$G$17,2,FALSE))</f>
        <v>05</v>
      </c>
      <c r="M108" s="335" t="s">
        <v>453</v>
      </c>
      <c r="N108" s="328"/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29.25" customHeight="1">
      <c r="A109" s="8"/>
      <c r="B109" s="9" t="str">
        <f>+IFERROR(VLOOKUP(C109,Listas!$L$8:$M$100,2,FALSE),"")</f>
        <v>03010102</v>
      </c>
      <c r="C109" s="321" t="s">
        <v>624</v>
      </c>
      <c r="D109" s="266"/>
      <c r="E109" s="267"/>
      <c r="F109" s="266"/>
      <c r="G109" s="372"/>
      <c r="H109" s="16" t="str">
        <f>+IF(I109=""," ",VLOOKUP(I109,Listas!$I$16:$J$17,2,FALSE))</f>
        <v>07</v>
      </c>
      <c r="I109" s="326" t="s">
        <v>472</v>
      </c>
      <c r="J109" s="343" t="str">
        <f>+IF(K109=""," ",VLOOKUP(K109,PUC!$B:$C,2,FALSE))</f>
        <v xml:space="preserve"> </v>
      </c>
      <c r="K109" s="326"/>
      <c r="L109" s="17" t="str">
        <f>+IF(M109=""," ",VLOOKUP(M109,Listas!$F$9:$G$17,2,FALSE))</f>
        <v>05</v>
      </c>
      <c r="M109" s="335" t="s">
        <v>453</v>
      </c>
      <c r="N109" s="328"/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customHeight="1">
      <c r="A110" s="8"/>
      <c r="B110" s="9" t="str">
        <f>+IFERROR(VLOOKUP(C110,Listas!$L$8:$M$100,2,FALSE),"")</f>
        <v>03010102</v>
      </c>
      <c r="C110" s="321" t="s">
        <v>624</v>
      </c>
      <c r="D110" s="266"/>
      <c r="E110" s="267"/>
      <c r="F110" s="266"/>
      <c r="G110" s="372"/>
      <c r="H110" s="16" t="str">
        <f>+IF(I110=""," ",VLOOKUP(I110,Listas!$I$16:$J$17,2,FALSE))</f>
        <v>07</v>
      </c>
      <c r="I110" s="326" t="s">
        <v>472</v>
      </c>
      <c r="J110" s="343" t="str">
        <f>+IF(K110=""," ",VLOOKUP(K110,PUC!$B:$C,2,FALSE))</f>
        <v xml:space="preserve"> </v>
      </c>
      <c r="K110" s="326"/>
      <c r="L110" s="17" t="str">
        <f>+IF(M110=""," ",VLOOKUP(M110,Listas!$F$9:$G$17,2,FALSE))</f>
        <v>05</v>
      </c>
      <c r="M110" s="335" t="s">
        <v>453</v>
      </c>
      <c r="N110" s="328"/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customHeight="1">
      <c r="A111" s="8"/>
      <c r="B111" s="9" t="str">
        <f>+IFERROR(VLOOKUP(C111,Listas!$L$8:$M$100,2,FALSE),"")</f>
        <v>03010102</v>
      </c>
      <c r="C111" s="321" t="s">
        <v>624</v>
      </c>
      <c r="D111" s="266"/>
      <c r="E111" s="267"/>
      <c r="F111" s="266"/>
      <c r="G111" s="372"/>
      <c r="H111" s="16" t="str">
        <f>+IF(I111=""," ",VLOOKUP(I111,Listas!$I$16:$J$17,2,FALSE))</f>
        <v>07</v>
      </c>
      <c r="I111" s="326" t="s">
        <v>472</v>
      </c>
      <c r="J111" s="343" t="str">
        <f>+IF(K111=""," ",VLOOKUP(K111,PUC!$B:$C,2,FALSE))</f>
        <v xml:space="preserve"> </v>
      </c>
      <c r="K111" s="326"/>
      <c r="L111" s="17" t="str">
        <f>+IF(M111=""," ",VLOOKUP(M111,Listas!$F$9:$G$17,2,FALSE))</f>
        <v>05</v>
      </c>
      <c r="M111" s="335" t="s">
        <v>453</v>
      </c>
      <c r="N111" s="328"/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customHeight="1">
      <c r="A112" s="8"/>
      <c r="B112" s="9" t="str">
        <f>+IFERROR(VLOOKUP(C112,Listas!$L$8:$M$100,2,FALSE),"")</f>
        <v>03010102</v>
      </c>
      <c r="C112" s="321" t="s">
        <v>624</v>
      </c>
      <c r="D112" s="266"/>
      <c r="E112" s="267"/>
      <c r="F112" s="266"/>
      <c r="G112" s="372"/>
      <c r="H112" s="16" t="str">
        <f>+IF(I112=""," ",VLOOKUP(I112,Listas!$I$16:$J$17,2,FALSE))</f>
        <v>07</v>
      </c>
      <c r="I112" s="326" t="s">
        <v>472</v>
      </c>
      <c r="J112" s="343" t="str">
        <f>+IF(K112=""," ",VLOOKUP(K112,PUC!$B:$C,2,FALSE))</f>
        <v xml:space="preserve"> </v>
      </c>
      <c r="K112" s="326"/>
      <c r="L112" s="17" t="str">
        <f>+IF(M112=""," ",VLOOKUP(M112,Listas!$F$9:$G$17,2,FALSE))</f>
        <v>05</v>
      </c>
      <c r="M112" s="335" t="s">
        <v>453</v>
      </c>
      <c r="N112" s="328"/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customHeight="1">
      <c r="A113" s="8"/>
      <c r="B113" s="9" t="str">
        <f>+IFERROR(VLOOKUP(C113,Listas!$L$8:$M$100,2,FALSE),"")</f>
        <v>03010102</v>
      </c>
      <c r="C113" s="321" t="s">
        <v>624</v>
      </c>
      <c r="D113" s="266"/>
      <c r="E113" s="267"/>
      <c r="F113" s="266"/>
      <c r="G113" s="372"/>
      <c r="H113" s="16" t="str">
        <f>+IF(I113=""," ",VLOOKUP(I113,Listas!$I$16:$J$17,2,FALSE))</f>
        <v>07</v>
      </c>
      <c r="I113" s="326" t="s">
        <v>472</v>
      </c>
      <c r="J113" s="343" t="str">
        <f>+IF(K113=""," ",VLOOKUP(K113,PUC!$B:$C,2,FALSE))</f>
        <v xml:space="preserve"> </v>
      </c>
      <c r="K113" s="326"/>
      <c r="L113" s="17" t="str">
        <f>+IF(M113=""," ",VLOOKUP(M113,Listas!$F$9:$G$17,2,FALSE))</f>
        <v>05</v>
      </c>
      <c r="M113" s="335" t="s">
        <v>453</v>
      </c>
      <c r="N113" s="328"/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customHeight="1">
      <c r="A114" s="8"/>
      <c r="B114" s="9" t="str">
        <f>+IFERROR(VLOOKUP(C114,Listas!$L$8:$M$100,2,FALSE),"")</f>
        <v>03010102</v>
      </c>
      <c r="C114" s="321" t="s">
        <v>624</v>
      </c>
      <c r="D114" s="266"/>
      <c r="E114" s="267"/>
      <c r="F114" s="266"/>
      <c r="G114" s="372"/>
      <c r="H114" s="16" t="str">
        <f>+IF(I114=""," ",VLOOKUP(I114,Listas!$I$16:$J$17,2,FALSE))</f>
        <v>07</v>
      </c>
      <c r="I114" s="326" t="s">
        <v>472</v>
      </c>
      <c r="J114" s="343" t="str">
        <f>+IF(K114=""," ",VLOOKUP(K114,PUC!$B:$C,2,FALSE))</f>
        <v xml:space="preserve"> </v>
      </c>
      <c r="K114" s="326"/>
      <c r="L114" s="17" t="str">
        <f>+IF(M114=""," ",VLOOKUP(M114,Listas!$F$9:$G$17,2,FALSE))</f>
        <v>05</v>
      </c>
      <c r="M114" s="335" t="s">
        <v>453</v>
      </c>
      <c r="N114" s="328"/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customHeight="1">
      <c r="A115" s="8"/>
      <c r="B115" s="9" t="str">
        <f>+IFERROR(VLOOKUP(C115,Listas!$L$8:$M$100,2,FALSE),"")</f>
        <v>03010102</v>
      </c>
      <c r="C115" s="321" t="s">
        <v>624</v>
      </c>
      <c r="D115" s="266"/>
      <c r="E115" s="267"/>
      <c r="F115" s="266"/>
      <c r="G115" s="372"/>
      <c r="H115" s="16" t="str">
        <f>+IF(I115=""," ",VLOOKUP(I115,Listas!$I$16:$J$17,2,FALSE))</f>
        <v>07</v>
      </c>
      <c r="I115" s="326" t="s">
        <v>472</v>
      </c>
      <c r="J115" s="343" t="str">
        <f>+IF(K115=""," ",VLOOKUP(K115,PUC!$B:$C,2,FALSE))</f>
        <v xml:space="preserve"> </v>
      </c>
      <c r="K115" s="326"/>
      <c r="L115" s="17" t="str">
        <f>+IF(M115=""," ",VLOOKUP(M115,Listas!$F$9:$G$17,2,FALSE))</f>
        <v>05</v>
      </c>
      <c r="M115" s="335" t="s">
        <v>453</v>
      </c>
      <c r="N115" s="328"/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customHeight="1">
      <c r="A116" s="8"/>
      <c r="B116" s="9" t="str">
        <f>+IFERROR(VLOOKUP(C116,Listas!$L$8:$M$100,2,FALSE),"")</f>
        <v>03010102</v>
      </c>
      <c r="C116" s="321" t="s">
        <v>624</v>
      </c>
      <c r="D116" s="266"/>
      <c r="E116" s="267"/>
      <c r="F116" s="266"/>
      <c r="G116" s="372"/>
      <c r="H116" s="16" t="str">
        <f>+IF(I116=""," ",VLOOKUP(I116,Listas!$I$16:$J$17,2,FALSE))</f>
        <v>07</v>
      </c>
      <c r="I116" s="326" t="s">
        <v>472</v>
      </c>
      <c r="J116" s="343" t="str">
        <f>+IF(K116=""," ",VLOOKUP(K116,PUC!$B:$C,2,FALSE))</f>
        <v xml:space="preserve"> </v>
      </c>
      <c r="K116" s="326"/>
      <c r="L116" s="17" t="str">
        <f>+IF(M116=""," ",VLOOKUP(M116,Listas!$F$9:$G$17,2,FALSE))</f>
        <v>05</v>
      </c>
      <c r="M116" s="335" t="s">
        <v>453</v>
      </c>
      <c r="N116" s="328"/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customHeight="1">
      <c r="A117" s="8"/>
      <c r="B117" s="9" t="str">
        <f>+IFERROR(VLOOKUP(C117,Listas!$L$8:$M$100,2,FALSE),"")</f>
        <v>03010102</v>
      </c>
      <c r="C117" s="321" t="s">
        <v>624</v>
      </c>
      <c r="D117" s="266"/>
      <c r="E117" s="267"/>
      <c r="F117" s="266"/>
      <c r="G117" s="372"/>
      <c r="H117" s="16" t="str">
        <f>+IF(I117=""," ",VLOOKUP(I117,Listas!$I$16:$J$17,2,FALSE))</f>
        <v>07</v>
      </c>
      <c r="I117" s="326" t="s">
        <v>472</v>
      </c>
      <c r="J117" s="343" t="str">
        <f>+IF(K117=""," ",VLOOKUP(K117,PUC!$B:$C,2,FALSE))</f>
        <v xml:space="preserve"> </v>
      </c>
      <c r="K117" s="326"/>
      <c r="L117" s="17" t="str">
        <f>+IF(M117=""," ",VLOOKUP(M117,Listas!$F$9:$G$17,2,FALSE))</f>
        <v>05</v>
      </c>
      <c r="M117" s="335" t="s">
        <v>453</v>
      </c>
      <c r="N117" s="328"/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customHeight="1">
      <c r="A118" s="8"/>
      <c r="B118" s="9" t="str">
        <f>+IFERROR(VLOOKUP(C118,Listas!$L$8:$M$100,2,FALSE),"")</f>
        <v>03010102</v>
      </c>
      <c r="C118" s="321" t="s">
        <v>624</v>
      </c>
      <c r="D118" s="266"/>
      <c r="E118" s="267"/>
      <c r="F118" s="266"/>
      <c r="G118" s="372"/>
      <c r="H118" s="16" t="str">
        <f>+IF(I118=""," ",VLOOKUP(I118,Listas!$I$16:$J$17,2,FALSE))</f>
        <v>07</v>
      </c>
      <c r="I118" s="326" t="s">
        <v>472</v>
      </c>
      <c r="J118" s="343" t="str">
        <f>+IF(K118=""," ",VLOOKUP(K118,PUC!$B:$C,2,FALSE))</f>
        <v xml:space="preserve"> </v>
      </c>
      <c r="K118" s="326"/>
      <c r="L118" s="17" t="str">
        <f>+IF(M118=""," ",VLOOKUP(M118,Listas!$F$9:$G$17,2,FALSE))</f>
        <v>05</v>
      </c>
      <c r="M118" s="335" t="s">
        <v>453</v>
      </c>
      <c r="N118" s="328"/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customHeight="1">
      <c r="A119" s="8"/>
      <c r="B119" s="9" t="str">
        <f>+IFERROR(VLOOKUP(C119,Listas!$L$8:$M$100,2,FALSE),"")</f>
        <v>03010102</v>
      </c>
      <c r="C119" s="321" t="s">
        <v>624</v>
      </c>
      <c r="D119" s="266"/>
      <c r="E119" s="267"/>
      <c r="F119" s="266"/>
      <c r="G119" s="373"/>
      <c r="H119" s="16" t="str">
        <f>+IF(I119=""," ",VLOOKUP(I119,Listas!$I$16:$J$17,2,FALSE))</f>
        <v>07</v>
      </c>
      <c r="I119" s="326" t="s">
        <v>472</v>
      </c>
      <c r="J119" s="343" t="str">
        <f>+IF(K119=""," ",VLOOKUP(K119,PUC!$B:$C,2,FALSE))</f>
        <v xml:space="preserve"> </v>
      </c>
      <c r="K119" s="326"/>
      <c r="L119" s="17" t="str">
        <f>+IF(M119=""," ",VLOOKUP(M119,Listas!$F$9:$G$17,2,FALSE))</f>
        <v>05</v>
      </c>
      <c r="M119" s="335" t="s">
        <v>453</v>
      </c>
      <c r="N119" s="328"/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customHeight="1">
      <c r="A120" s="8"/>
      <c r="B120" s="9" t="str">
        <f>+IFERROR(VLOOKUP(C120,Listas!$L$8:$M$100,2,FALSE),"")</f>
        <v>03010102</v>
      </c>
      <c r="C120" s="321" t="s">
        <v>624</v>
      </c>
      <c r="D120" s="266"/>
      <c r="E120" s="267"/>
      <c r="F120" s="266"/>
      <c r="G120" s="373"/>
      <c r="H120" s="16" t="str">
        <f>+IF(I120=""," ",VLOOKUP(I120,Listas!$I$16:$J$17,2,FALSE))</f>
        <v>07</v>
      </c>
      <c r="I120" s="326" t="s">
        <v>472</v>
      </c>
      <c r="J120" s="343" t="str">
        <f>+IF(K120=""," ",VLOOKUP(K120,PUC!$B:$C,2,FALSE))</f>
        <v xml:space="preserve"> </v>
      </c>
      <c r="K120" s="326"/>
      <c r="L120" s="17" t="str">
        <f>+IF(M120=""," ",VLOOKUP(M120,Listas!$F$9:$G$17,2,FALSE))</f>
        <v>05</v>
      </c>
      <c r="M120" s="335" t="s">
        <v>453</v>
      </c>
      <c r="N120" s="328"/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customHeight="1">
      <c r="A121" s="8"/>
      <c r="B121" s="9" t="str">
        <f>+IFERROR(VLOOKUP(C121,Listas!$L$8:$M$100,2,FALSE),"")</f>
        <v>03010102</v>
      </c>
      <c r="C121" s="321" t="s">
        <v>624</v>
      </c>
      <c r="D121" s="266"/>
      <c r="E121" s="267"/>
      <c r="F121" s="266"/>
      <c r="G121" s="386" t="s">
        <v>1246</v>
      </c>
      <c r="H121" s="16" t="str">
        <f>+IF(I121=""," ",VLOOKUP(I121,Listas!$I$16:$J$17,2,FALSE))</f>
        <v>07</v>
      </c>
      <c r="I121" s="326" t="s">
        <v>472</v>
      </c>
      <c r="J121" s="343">
        <f>+IF(K121=""," ",VLOOKUP(K121,PUC!$B:$C,2,FALSE))</f>
        <v>5135050101</v>
      </c>
      <c r="K121" s="326" t="s">
        <v>1225</v>
      </c>
      <c r="L121" s="17" t="str">
        <f>+IF(M121=""," ",VLOOKUP(M121,Listas!$F$9:$G$17,2,FALSE))</f>
        <v>07</v>
      </c>
      <c r="M121" s="335" t="s">
        <v>457</v>
      </c>
      <c r="N121" s="328"/>
      <c r="O121" s="13" t="s">
        <v>1263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customHeight="1">
      <c r="A122" s="8"/>
      <c r="B122" s="9" t="str">
        <f>+IFERROR(VLOOKUP(C122,Listas!$L$8:$M$100,2,FALSE),"")</f>
        <v>03010102</v>
      </c>
      <c r="C122" s="321" t="s">
        <v>624</v>
      </c>
      <c r="D122" s="266"/>
      <c r="E122" s="267"/>
      <c r="F122" s="266"/>
      <c r="G122" s="386" t="s">
        <v>1247</v>
      </c>
      <c r="H122" s="16" t="str">
        <f>+IF(I122=""," ",VLOOKUP(I122,Listas!$I$16:$J$17,2,FALSE))</f>
        <v>07</v>
      </c>
      <c r="I122" s="326" t="s">
        <v>472</v>
      </c>
      <c r="J122" s="343">
        <f>+IF(K122=""," ",VLOOKUP(K122,PUC!$B:$C,2,FALSE))</f>
        <v>5135250101</v>
      </c>
      <c r="K122" s="326" t="s">
        <v>1224</v>
      </c>
      <c r="L122" s="17" t="str">
        <f>+IF(M122=""," ",VLOOKUP(M122,Listas!$F$9:$G$17,2,FALSE))</f>
        <v>07</v>
      </c>
      <c r="M122" s="335" t="s">
        <v>457</v>
      </c>
      <c r="N122" s="328"/>
      <c r="O122" s="13" t="s">
        <v>1262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customHeight="1">
      <c r="A123" s="8"/>
      <c r="B123" s="9" t="str">
        <f>+IFERROR(VLOOKUP(C123,Listas!$L$8:$M$100,2,FALSE),"")</f>
        <v>03010102</v>
      </c>
      <c r="C123" s="321" t="s">
        <v>624</v>
      </c>
      <c r="D123" s="266"/>
      <c r="E123" s="267"/>
      <c r="F123" s="266"/>
      <c r="G123" s="386" t="s">
        <v>1248</v>
      </c>
      <c r="H123" s="16" t="str">
        <f>+IF(I123=""," ",VLOOKUP(I123,Listas!$I$16:$J$17,2,FALSE))</f>
        <v>07</v>
      </c>
      <c r="I123" s="326" t="s">
        <v>472</v>
      </c>
      <c r="J123" s="343">
        <f>+IF(K123=""," ",VLOOKUP(K123,PUC!$B:$C,2,FALSE))</f>
        <v>5135300101</v>
      </c>
      <c r="K123" s="326" t="s">
        <v>1229</v>
      </c>
      <c r="L123" s="17" t="str">
        <f>+IF(M123=""," ",VLOOKUP(M123,Listas!$F$9:$G$17,2,FALSE))</f>
        <v>07</v>
      </c>
      <c r="M123" s="335" t="s">
        <v>457</v>
      </c>
      <c r="N123" s="328"/>
      <c r="O123" s="13" t="s">
        <v>1261</v>
      </c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customHeight="1">
      <c r="A124" s="8"/>
      <c r="B124" s="9" t="str">
        <f>+IFERROR(VLOOKUP(C124,Listas!$L$8:$M$100,2,FALSE),"")</f>
        <v>03010102</v>
      </c>
      <c r="C124" s="321" t="s">
        <v>624</v>
      </c>
      <c r="D124" s="266"/>
      <c r="E124" s="267"/>
      <c r="F124" s="266"/>
      <c r="G124" s="386" t="s">
        <v>1249</v>
      </c>
      <c r="H124" s="16" t="str">
        <f>+IF(I124=""," ",VLOOKUP(I124,Listas!$I$16:$J$17,2,FALSE))</f>
        <v>07</v>
      </c>
      <c r="I124" s="326" t="s">
        <v>472</v>
      </c>
      <c r="J124" s="343">
        <f>+IF(K124=""," ",VLOOKUP(K124,PUC!$B:$C,2,FALSE))</f>
        <v>5135350101</v>
      </c>
      <c r="K124" s="326" t="s">
        <v>1238</v>
      </c>
      <c r="L124" s="17" t="str">
        <f>+IF(M124=""," ",VLOOKUP(M124,Listas!$F$9:$G$17,2,FALSE))</f>
        <v>07</v>
      </c>
      <c r="M124" s="335" t="s">
        <v>457</v>
      </c>
      <c r="N124" s="328"/>
      <c r="O124" s="13" t="s">
        <v>229</v>
      </c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customHeight="1">
      <c r="A125" s="8"/>
      <c r="B125" s="9" t="str">
        <f>+IFERROR(VLOOKUP(C125,Listas!$L$8:$M$100,2,FALSE),"")</f>
        <v>03010102</v>
      </c>
      <c r="C125" s="321" t="s">
        <v>624</v>
      </c>
      <c r="D125" s="266"/>
      <c r="E125" s="267"/>
      <c r="F125" s="266"/>
      <c r="G125" s="386" t="s">
        <v>1250</v>
      </c>
      <c r="H125" s="16" t="str">
        <f>+IF(I125=""," ",VLOOKUP(I125,Listas!$I$16:$J$17,2,FALSE))</f>
        <v>07</v>
      </c>
      <c r="I125" s="326" t="s">
        <v>472</v>
      </c>
      <c r="J125" s="343">
        <f>+IF(K125=""," ",VLOOKUP(K125,PUC!$B:$C,2,FALSE))</f>
        <v>5135350102</v>
      </c>
      <c r="K125" s="326" t="s">
        <v>1239</v>
      </c>
      <c r="L125" s="17" t="str">
        <f>+IF(M125=""," ",VLOOKUP(M125,Listas!$F$9:$G$17,2,FALSE))</f>
        <v>07</v>
      </c>
      <c r="M125" s="335" t="s">
        <v>457</v>
      </c>
      <c r="N125" s="328"/>
      <c r="O125" s="13" t="s">
        <v>1260</v>
      </c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customHeight="1">
      <c r="A126" s="8"/>
      <c r="B126" s="9" t="str">
        <f>+IFERROR(VLOOKUP(C126,Listas!$L$8:$M$100,2,FALSE),"")</f>
        <v>03010102</v>
      </c>
      <c r="C126" s="321" t="s">
        <v>624</v>
      </c>
      <c r="D126" s="266"/>
      <c r="E126" s="267"/>
      <c r="F126" s="266"/>
      <c r="G126" s="386" t="s">
        <v>1251</v>
      </c>
      <c r="H126" s="16" t="str">
        <f>+IF(I126=""," ",VLOOKUP(I126,Listas!$I$16:$J$17,2,FALSE))</f>
        <v>07</v>
      </c>
      <c r="I126" s="326" t="s">
        <v>472</v>
      </c>
      <c r="J126" s="343">
        <f>+IF(K126=""," ",VLOOKUP(K126,PUC!$B:$C,2,FALSE))</f>
        <v>5135450101</v>
      </c>
      <c r="K126" s="326" t="s">
        <v>1234</v>
      </c>
      <c r="L126" s="17" t="str">
        <f>+IF(M126=""," ",VLOOKUP(M126,Listas!$F$9:$G$17,2,FALSE))</f>
        <v>07</v>
      </c>
      <c r="M126" s="335" t="s">
        <v>457</v>
      </c>
      <c r="N126" s="328"/>
      <c r="O126" s="13" t="s">
        <v>1259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customHeight="1">
      <c r="A127" s="8"/>
      <c r="B127" s="9" t="str">
        <f>+IFERROR(VLOOKUP(C127,Listas!$L$8:$M$100,2,FALSE),"")</f>
        <v>03010102</v>
      </c>
      <c r="C127" s="321" t="s">
        <v>624</v>
      </c>
      <c r="D127" s="266"/>
      <c r="E127" s="267"/>
      <c r="F127" s="266"/>
      <c r="G127" s="386" t="s">
        <v>1252</v>
      </c>
      <c r="H127" s="16" t="str">
        <f>+IF(I127=""," ",VLOOKUP(I127,Listas!$I$16:$J$17,2,FALSE))</f>
        <v>07</v>
      </c>
      <c r="I127" s="326" t="s">
        <v>472</v>
      </c>
      <c r="J127" s="343">
        <f>+IF(K127=""," ",VLOOKUP(K127,PUC!$B:$C,2,FALSE))</f>
        <v>5135400101</v>
      </c>
      <c r="K127" s="326" t="s">
        <v>1227</v>
      </c>
      <c r="L127" s="17" t="str">
        <f>+IF(M127=""," ",VLOOKUP(M127,Listas!$F$9:$G$17,2,FALSE))</f>
        <v>07</v>
      </c>
      <c r="M127" s="335" t="s">
        <v>457</v>
      </c>
      <c r="N127" s="328"/>
      <c r="O127" s="13" t="s">
        <v>227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customHeight="1">
      <c r="A128" s="8"/>
      <c r="B128" s="9" t="str">
        <f>+IFERROR(VLOOKUP(C128,Listas!$L$8:$M$100,2,FALSE),"")</f>
        <v>03010102</v>
      </c>
      <c r="C128" s="321" t="s">
        <v>624</v>
      </c>
      <c r="D128" s="266"/>
      <c r="E128" s="267"/>
      <c r="F128" s="266"/>
      <c r="G128" s="386" t="s">
        <v>1253</v>
      </c>
      <c r="H128" s="16" t="str">
        <f>+IF(I128=""," ",VLOOKUP(I128,Listas!$I$16:$J$17,2,FALSE))</f>
        <v>07</v>
      </c>
      <c r="I128" s="326" t="s">
        <v>472</v>
      </c>
      <c r="J128" s="343">
        <f>+IF(K128=""," ",VLOOKUP(K128,PUC!$B:$C,2,FALSE))</f>
        <v>5195300101</v>
      </c>
      <c r="K128" s="326" t="s">
        <v>1149</v>
      </c>
      <c r="L128" s="17" t="str">
        <f>+IF(M128=""," ",VLOOKUP(M128,Listas!$F$9:$G$17,2,FALSE))</f>
        <v>07</v>
      </c>
      <c r="M128" s="335" t="s">
        <v>457</v>
      </c>
      <c r="N128" s="328"/>
      <c r="O128" s="13" t="s">
        <v>224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7" s="43" customFormat="1" ht="29.25" customHeight="1">
      <c r="A129" s="8"/>
      <c r="B129" s="9" t="str">
        <f>+IFERROR(VLOOKUP(C129,Listas!$L$8:$M$100,2,FALSE),"")</f>
        <v>03010102</v>
      </c>
      <c r="C129" s="321" t="s">
        <v>624</v>
      </c>
      <c r="D129" s="266"/>
      <c r="E129" s="267"/>
      <c r="F129" s="266"/>
      <c r="G129" s="386" t="s">
        <v>1254</v>
      </c>
      <c r="H129" s="16" t="str">
        <f>+IF(I129=""," ",VLOOKUP(I129,Listas!$I$16:$J$17,2,FALSE))</f>
        <v>07</v>
      </c>
      <c r="I129" s="326" t="s">
        <v>472</v>
      </c>
      <c r="J129" s="343">
        <f>+IF(K129=""," ",VLOOKUP(K129,PUC!$B:$C,2,FALSE))</f>
        <v>5135050102</v>
      </c>
      <c r="K129" s="326" t="s">
        <v>1243</v>
      </c>
      <c r="L129" s="17" t="str">
        <f>+IF(M129=""," ",VLOOKUP(M129,Listas!$F$9:$G$17,2,FALSE))</f>
        <v>07</v>
      </c>
      <c r="M129" s="335" t="s">
        <v>457</v>
      </c>
      <c r="N129" s="328"/>
      <c r="O129" s="13" t="s">
        <v>231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7" s="43" customFormat="1" ht="29.25" customHeight="1">
      <c r="A130" s="8"/>
      <c r="B130" s="9" t="str">
        <f>+IFERROR(VLOOKUP(C130,Listas!$L$8:$M$100,2,FALSE),"")</f>
        <v>03010102</v>
      </c>
      <c r="C130" s="321" t="s">
        <v>624</v>
      </c>
      <c r="D130" s="266"/>
      <c r="E130" s="267"/>
      <c r="F130" s="266"/>
      <c r="G130" s="386" t="s">
        <v>1256</v>
      </c>
      <c r="H130" s="16" t="str">
        <f>+IF(I130=""," ",VLOOKUP(I130,Listas!$I$16:$J$17,2,FALSE))</f>
        <v>07</v>
      </c>
      <c r="I130" s="326" t="s">
        <v>472</v>
      </c>
      <c r="J130" s="343">
        <f>+IF(K130=""," ",VLOOKUP(K130,PUC!$B:$C,2,FALSE))</f>
        <v>5195600102</v>
      </c>
      <c r="K130" s="326" t="s">
        <v>1145</v>
      </c>
      <c r="L130" s="17" t="str">
        <f>+IF(M130=""," ",VLOOKUP(M130,Listas!$F$9:$G$17,2,FALSE))</f>
        <v>07</v>
      </c>
      <c r="M130" s="335" t="s">
        <v>457</v>
      </c>
      <c r="N130" s="328"/>
      <c r="O130" s="13" t="s">
        <v>1258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7" s="43" customFormat="1" ht="29.25" customHeight="1">
      <c r="A131" s="8"/>
      <c r="B131" s="9" t="str">
        <f>+IFERROR(VLOOKUP(C131,Listas!$L$8:$M$100,2,FALSE),"")</f>
        <v>03010102</v>
      </c>
      <c r="C131" s="321" t="s">
        <v>624</v>
      </c>
      <c r="D131" s="266"/>
      <c r="E131" s="267"/>
      <c r="F131" s="266"/>
      <c r="G131" s="386" t="s">
        <v>1255</v>
      </c>
      <c r="H131" s="16" t="str">
        <f>+IF(I131=""," ",VLOOKUP(I131,Listas!$I$16:$J$17,2,FALSE))</f>
        <v>07</v>
      </c>
      <c r="I131" s="326" t="s">
        <v>472</v>
      </c>
      <c r="J131" s="343">
        <f>+IF(K131=""," ",VLOOKUP(K131,PUC!$B:$C,2,FALSE))</f>
        <v>5120250101</v>
      </c>
      <c r="K131" s="326" t="s">
        <v>1075</v>
      </c>
      <c r="L131" s="17" t="str">
        <f>+IF(M131=""," ",VLOOKUP(M131,Listas!$F$9:$G$17,2,FALSE))</f>
        <v>07</v>
      </c>
      <c r="M131" s="335" t="s">
        <v>457</v>
      </c>
      <c r="N131" s="328"/>
      <c r="O131" s="13" t="s">
        <v>1257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7" s="43" customFormat="1" ht="29.25" customHeight="1">
      <c r="A132" s="8"/>
      <c r="B132" s="9" t="str">
        <f>+IFERROR(VLOOKUP(C132,Listas!$L$8:$M$100,2,FALSE),"")</f>
        <v>03010102</v>
      </c>
      <c r="C132" s="321" t="s">
        <v>624</v>
      </c>
      <c r="D132" s="266"/>
      <c r="E132" s="267"/>
      <c r="F132" s="266"/>
      <c r="G132" s="267"/>
      <c r="H132" s="16" t="str">
        <f>+IF(I132=""," ",VLOOKUP(I132,Listas!$I$16:$J$17,2,FALSE))</f>
        <v xml:space="preserve"> </v>
      </c>
      <c r="I132" s="326"/>
      <c r="J132" s="343" t="str">
        <f>+IF(K132=""," ",VLOOKUP(K132,PUC!$B:$C,2,FALSE))</f>
        <v xml:space="preserve"> </v>
      </c>
      <c r="K132" s="326"/>
      <c r="L132" s="17" t="str">
        <f>+IF(M132=""," ",VLOOKUP(M132,Listas!$F$9:$G$17,2,FALSE))</f>
        <v xml:space="preserve"> </v>
      </c>
      <c r="M132" s="335"/>
      <c r="N132" s="328"/>
      <c r="O132" s="13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7" s="43" customFormat="1" ht="29.25" customHeight="1">
      <c r="A133" s="8"/>
      <c r="B133" s="9" t="str">
        <f>+IFERROR(VLOOKUP(C133,Listas!$L$8:$M$100,2,FALSE),"")</f>
        <v>03010102</v>
      </c>
      <c r="C133" s="321" t="s">
        <v>624</v>
      </c>
      <c r="D133" s="266"/>
      <c r="E133" s="267"/>
      <c r="F133" s="266"/>
      <c r="G133" s="267"/>
      <c r="H133" s="16" t="str">
        <f>+IF(I133=""," ",VLOOKUP(I133,Listas!$I$16:$J$17,2,FALSE))</f>
        <v xml:space="preserve"> </v>
      </c>
      <c r="I133" s="326"/>
      <c r="J133" s="343" t="str">
        <f>+IF(K133=""," ",VLOOKUP(K133,PUC!$B:$C,2,FALSE))</f>
        <v xml:space="preserve"> </v>
      </c>
      <c r="K133" s="326"/>
      <c r="L133" s="17" t="str">
        <f>+IF(M133=""," ",VLOOKUP(M133,Listas!$F$9:$G$17,2,FALSE))</f>
        <v xml:space="preserve"> </v>
      </c>
      <c r="M133" s="335"/>
      <c r="N133" s="328"/>
      <c r="O133" s="13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7" s="43" customFormat="1" ht="29.25" customHeight="1">
      <c r="A134" s="8"/>
      <c r="B134" s="9" t="str">
        <f>+IFERROR(VLOOKUP(C134,Listas!$L$8:$M$100,2,FALSE),"")</f>
        <v>03010102</v>
      </c>
      <c r="C134" s="321" t="s">
        <v>624</v>
      </c>
      <c r="D134" s="266"/>
      <c r="E134" s="267"/>
      <c r="F134" s="266"/>
      <c r="G134" s="267"/>
      <c r="H134" s="16" t="str">
        <f>+IF(I134=""," ",VLOOKUP(I134,Listas!$I$16:$J$17,2,FALSE))</f>
        <v xml:space="preserve"> </v>
      </c>
      <c r="I134" s="326"/>
      <c r="J134" s="343" t="str">
        <f>+IF(K134=""," ",VLOOKUP(K134,PUC!$B:$C,2,FALSE))</f>
        <v xml:space="preserve"> </v>
      </c>
      <c r="K134" s="326"/>
      <c r="L134" s="17" t="str">
        <f>+IF(M134=""," ",VLOOKUP(M134,Listas!$F$9:$G$17,2,FALSE))</f>
        <v xml:space="preserve"> </v>
      </c>
      <c r="M134" s="335"/>
      <c r="N134" s="328"/>
      <c r="O134" s="13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7" s="43" customFormat="1" ht="29.25" customHeight="1">
      <c r="A135" s="8"/>
      <c r="B135" s="9" t="str">
        <f>+IFERROR(VLOOKUP(C135,Listas!$L$8:$M$100,2,FALSE),"")</f>
        <v>03010102</v>
      </c>
      <c r="C135" s="321" t="s">
        <v>624</v>
      </c>
      <c r="D135" s="266"/>
      <c r="E135" s="267"/>
      <c r="F135" s="266"/>
      <c r="G135" s="267"/>
      <c r="H135" s="16" t="str">
        <f>+IF(I135=""," ",VLOOKUP(I135,Listas!$I$16:$J$17,2,FALSE))</f>
        <v xml:space="preserve"> </v>
      </c>
      <c r="I135" s="326"/>
      <c r="J135" s="343" t="str">
        <f>+IF(K135=""," ",VLOOKUP(K135,PUC!$B:$C,2,FALSE))</f>
        <v xml:space="preserve"> </v>
      </c>
      <c r="K135" s="326"/>
      <c r="L135" s="17" t="str">
        <f>+IF(M135=""," ",VLOOKUP(M135,Listas!$F$9:$G$17,2,FALSE))</f>
        <v xml:space="preserve"> </v>
      </c>
      <c r="M135" s="335"/>
      <c r="N135" s="328"/>
      <c r="O135" s="13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7" s="43" customFormat="1" ht="29.25" customHeight="1">
      <c r="A136" s="8"/>
      <c r="B136" s="9" t="str">
        <f>+IFERROR(VLOOKUP(C136,Listas!$L$8:$M$100,2,FALSE),"")</f>
        <v>03010102</v>
      </c>
      <c r="C136" s="321" t="s">
        <v>624</v>
      </c>
      <c r="D136" s="266"/>
      <c r="E136" s="267"/>
      <c r="F136" s="266"/>
      <c r="G136" s="267"/>
      <c r="H136" s="16" t="str">
        <f>+IF(I136=""," ",VLOOKUP(I136,Listas!$I$16:$J$17,2,FALSE))</f>
        <v xml:space="preserve"> </v>
      </c>
      <c r="I136" s="326"/>
      <c r="J136" s="343" t="str">
        <f>+IF(K136=""," ",VLOOKUP(K136,PUC!$B:$C,2,FALSE))</f>
        <v xml:space="preserve"> </v>
      </c>
      <c r="K136" s="326"/>
      <c r="L136" s="17" t="str">
        <f>+IF(M136=""," ",VLOOKUP(M136,Listas!$F$9:$G$17,2,FALSE))</f>
        <v xml:space="preserve"> </v>
      </c>
      <c r="M136" s="335"/>
      <c r="N136" s="328"/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7" s="43" customFormat="1" ht="29.25" customHeight="1">
      <c r="A137" s="8"/>
      <c r="B137" s="9" t="str">
        <f>+IFERROR(VLOOKUP(C137,Listas!$L$8:$M$100,2,FALSE),"")</f>
        <v>03010102</v>
      </c>
      <c r="C137" s="321" t="s">
        <v>624</v>
      </c>
      <c r="D137" s="266"/>
      <c r="E137" s="267"/>
      <c r="F137" s="266"/>
      <c r="G137" s="267"/>
      <c r="H137" s="16" t="str">
        <f>+IF(I137=""," ",VLOOKUP(I137,Listas!$I$16:$J$17,2,FALSE))</f>
        <v xml:space="preserve"> </v>
      </c>
      <c r="I137" s="326"/>
      <c r="J137" s="343" t="str">
        <f>+IF(K137=""," ",VLOOKUP(K137,PUC!$B:$C,2,FALSE))</f>
        <v xml:space="preserve"> </v>
      </c>
      <c r="K137" s="326"/>
      <c r="L137" s="17" t="str">
        <f>+IF(M137=""," ",VLOOKUP(M137,Listas!$F$9:$G$17,2,FALSE))</f>
        <v xml:space="preserve"> </v>
      </c>
      <c r="M137" s="335"/>
      <c r="N137" s="328"/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7" s="43" customFormat="1" ht="29.25" customHeight="1">
      <c r="A138" s="8"/>
      <c r="B138" s="9" t="str">
        <f>+IFERROR(VLOOKUP(C138,Listas!$L$8:$M$100,2,FALSE),"")</f>
        <v>03010102</v>
      </c>
      <c r="C138" s="321" t="s">
        <v>624</v>
      </c>
      <c r="D138" s="266"/>
      <c r="E138" s="267"/>
      <c r="F138" s="266"/>
      <c r="G138" s="267"/>
      <c r="H138" s="16" t="str">
        <f>+IF(I138=""," ",VLOOKUP(I138,Listas!$I$16:$J$17,2,FALSE))</f>
        <v xml:space="preserve"> </v>
      </c>
      <c r="I138" s="326"/>
      <c r="J138" s="343" t="str">
        <f>+IF(K138=""," ",VLOOKUP(K138,PUC!$B:$C,2,FALSE))</f>
        <v xml:space="preserve"> </v>
      </c>
      <c r="K138" s="326"/>
      <c r="L138" s="17" t="str">
        <f>+IF(M138=""," ",VLOOKUP(M138,Listas!$F$9:$G$17,2,FALSE))</f>
        <v xml:space="preserve"> </v>
      </c>
      <c r="M138" s="335"/>
      <c r="N138" s="328"/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7" s="43" customFormat="1" ht="29.25" customHeight="1">
      <c r="A139" s="8"/>
      <c r="B139" s="9" t="str">
        <f>+IFERROR(VLOOKUP(C139,Listas!$L$8:$M$100,2,FALSE),"")</f>
        <v>03010102</v>
      </c>
      <c r="C139" s="321" t="s">
        <v>624</v>
      </c>
      <c r="D139" s="266"/>
      <c r="E139" s="267"/>
      <c r="F139" s="266"/>
      <c r="G139" s="267"/>
      <c r="H139" s="16" t="str">
        <f>+IF(I139=""," ",VLOOKUP(I139,Listas!$I$16:$J$17,2,FALSE))</f>
        <v xml:space="preserve"> </v>
      </c>
      <c r="I139" s="326"/>
      <c r="J139" s="343" t="str">
        <f>+IF(K139=""," ",VLOOKUP(K139,PUC!$B:$C,2,FALSE))</f>
        <v xml:space="preserve"> </v>
      </c>
      <c r="K139" s="326"/>
      <c r="L139" s="17" t="str">
        <f>+IF(M139=""," ",VLOOKUP(M139,Listas!$F$9:$G$17,2,FALSE))</f>
        <v xml:space="preserve"> </v>
      </c>
      <c r="M139" s="335"/>
      <c r="N139" s="328"/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7" s="43" customFormat="1" ht="29.25" customHeight="1">
      <c r="A140" s="8"/>
      <c r="B140" s="9" t="str">
        <f>+IFERROR(VLOOKUP(C140,Listas!$L$8:$M$100,2,FALSE),"")</f>
        <v>03010102</v>
      </c>
      <c r="C140" s="321" t="s">
        <v>624</v>
      </c>
      <c r="D140" s="266"/>
      <c r="E140" s="267"/>
      <c r="F140" s="266"/>
      <c r="G140" s="267"/>
      <c r="H140" s="16" t="str">
        <f>+IF(I140=""," ",VLOOKUP(I140,Listas!$I$16:$J$17,2,FALSE))</f>
        <v xml:space="preserve"> </v>
      </c>
      <c r="I140" s="326"/>
      <c r="J140" s="343" t="str">
        <f>+IF(K140=""," ",VLOOKUP(K140,PUC!$B:$C,2,FALSE))</f>
        <v xml:space="preserve"> </v>
      </c>
      <c r="K140" s="326"/>
      <c r="L140" s="17" t="str">
        <f>+IF(M140=""," ",VLOOKUP(M140,Listas!$F$9:$G$17,2,FALSE))</f>
        <v xml:space="preserve"> </v>
      </c>
      <c r="M140" s="335"/>
      <c r="N140" s="328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7" s="43" customFormat="1" ht="29.25" customHeight="1">
      <c r="A141" s="8"/>
      <c r="B141" s="9" t="str">
        <f>+IFERROR(VLOOKUP(C141,Listas!$L$8:$M$100,2,FALSE),"")</f>
        <v>03010102</v>
      </c>
      <c r="C141" s="321" t="s">
        <v>624</v>
      </c>
      <c r="D141" s="266"/>
      <c r="E141" s="267"/>
      <c r="F141" s="266"/>
      <c r="G141" s="267"/>
      <c r="H141" s="16" t="str">
        <f>+IF(I141=""," ",VLOOKUP(I141,Listas!$I$16:$J$17,2,FALSE))</f>
        <v xml:space="preserve"> </v>
      </c>
      <c r="I141" s="326"/>
      <c r="J141" s="343" t="str">
        <f>+IF(K141=""," ",VLOOKUP(K141,PUC!$B:$C,2,FALSE))</f>
        <v xml:space="preserve"> </v>
      </c>
      <c r="K141" s="326"/>
      <c r="L141" s="17" t="str">
        <f>+IF(M141=""," ",VLOOKUP(M141,Listas!$F$9:$G$17,2,FALSE))</f>
        <v xml:space="preserve"> </v>
      </c>
      <c r="M141" s="335"/>
      <c r="N141" s="328"/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2"/>
    </row>
    <row r="142" spans="1:27" s="43" customFormat="1" ht="29.25" customHeight="1">
      <c r="A142" s="8"/>
      <c r="B142" s="9" t="str">
        <f>+IFERROR(VLOOKUP(C142,Listas!$L$8:$M$100,2,FALSE),"")</f>
        <v>03010102</v>
      </c>
      <c r="C142" s="321" t="s">
        <v>624</v>
      </c>
      <c r="D142" s="266"/>
      <c r="E142" s="267"/>
      <c r="F142" s="266"/>
      <c r="G142" s="267"/>
      <c r="H142" s="16" t="str">
        <f>+IF(I142=""," ",VLOOKUP(I142,Listas!$I$16:$J$17,2,FALSE))</f>
        <v xml:space="preserve"> </v>
      </c>
      <c r="I142" s="326"/>
      <c r="J142" s="343" t="str">
        <f>+IF(K142=""," ",VLOOKUP(K142,PUC!$B:$C,2,FALSE))</f>
        <v xml:space="preserve"> </v>
      </c>
      <c r="K142" s="326"/>
      <c r="L142" s="17" t="str">
        <f>+IF(M142=""," ",VLOOKUP(M142,Listas!$F$9:$G$17,2,FALSE))</f>
        <v xml:space="preserve"> </v>
      </c>
      <c r="M142" s="335"/>
      <c r="N142" s="328"/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2"/>
    </row>
    <row r="143" spans="1:27" s="43" customFormat="1" ht="29.25" customHeight="1">
      <c r="A143" s="8"/>
      <c r="B143" s="9" t="str">
        <f>+IFERROR(VLOOKUP(C143,Listas!$L$8:$M$100,2,FALSE),"")</f>
        <v>03010102</v>
      </c>
      <c r="C143" s="321" t="s">
        <v>624</v>
      </c>
      <c r="D143" s="266"/>
      <c r="E143" s="267"/>
      <c r="F143" s="266"/>
      <c r="G143" s="267"/>
      <c r="H143" s="16" t="str">
        <f>+IF(I143=""," ",VLOOKUP(I143,Listas!$I$16:$J$17,2,FALSE))</f>
        <v xml:space="preserve"> </v>
      </c>
      <c r="I143" s="326"/>
      <c r="J143" s="343" t="str">
        <f>+IF(K143=""," ",VLOOKUP(K143,PUC!$B:$C,2,FALSE))</f>
        <v xml:space="preserve"> </v>
      </c>
      <c r="K143" s="326"/>
      <c r="L143" s="17" t="str">
        <f>+IF(M143=""," ",VLOOKUP(M143,Listas!$F$9:$G$17,2,FALSE))</f>
        <v xml:space="preserve"> </v>
      </c>
      <c r="M143" s="335"/>
      <c r="N143" s="328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2"/>
    </row>
    <row r="144" spans="1:27" s="43" customFormat="1" ht="29.25" customHeight="1">
      <c r="A144" s="8"/>
      <c r="B144" s="9" t="str">
        <f>+IFERROR(VLOOKUP(C144,Listas!$L$8:$M$100,2,FALSE),"")</f>
        <v>03010102</v>
      </c>
      <c r="C144" s="321" t="s">
        <v>624</v>
      </c>
      <c r="D144" s="266"/>
      <c r="E144" s="267"/>
      <c r="F144" s="266"/>
      <c r="G144" s="267"/>
      <c r="H144" s="16" t="str">
        <f>+IF(I144=""," ",VLOOKUP(I144,Listas!$I$16:$J$17,2,FALSE))</f>
        <v xml:space="preserve"> </v>
      </c>
      <c r="I144" s="326"/>
      <c r="J144" s="343" t="str">
        <f>+IF(K144=""," ",VLOOKUP(K144,PUC!$B:$C,2,FALSE))</f>
        <v xml:space="preserve"> </v>
      </c>
      <c r="K144" s="326"/>
      <c r="L144" s="17" t="str">
        <f>+IF(M144=""," ",VLOOKUP(M144,Listas!$F$9:$G$17,2,FALSE))</f>
        <v xml:space="preserve"> </v>
      </c>
      <c r="M144" s="335"/>
      <c r="N144" s="328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2"/>
    </row>
    <row r="145" spans="1:29" s="43" customFormat="1" ht="29.25" customHeight="1">
      <c r="A145" s="8"/>
      <c r="B145" s="9" t="str">
        <f>+IFERROR(VLOOKUP(C145,Listas!$L$8:$M$100,2,FALSE),"")</f>
        <v>03010102</v>
      </c>
      <c r="C145" s="321" t="s">
        <v>624</v>
      </c>
      <c r="D145" s="266"/>
      <c r="E145" s="267"/>
      <c r="F145" s="266"/>
      <c r="G145" s="267"/>
      <c r="H145" s="16" t="str">
        <f>+IF(I145=""," ",VLOOKUP(I145,Listas!$I$16:$J$17,2,FALSE))</f>
        <v xml:space="preserve"> </v>
      </c>
      <c r="I145" s="326"/>
      <c r="J145" s="343" t="str">
        <f>+IF(K145=""," ",VLOOKUP(K145,PUC!$B:$C,2,FALSE))</f>
        <v xml:space="preserve"> </v>
      </c>
      <c r="K145" s="326"/>
      <c r="L145" s="17" t="str">
        <f>+IF(M145=""," ",VLOOKUP(M145,Listas!$F$9:$G$17,2,FALSE))</f>
        <v xml:space="preserve"> </v>
      </c>
      <c r="M145" s="335"/>
      <c r="N145" s="328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2"/>
    </row>
    <row r="146" spans="1:29" s="43" customFormat="1" ht="29.25" customHeight="1">
      <c r="A146" s="8"/>
      <c r="B146" s="9" t="str">
        <f>+IFERROR(VLOOKUP(C146,Listas!$L$8:$M$100,2,FALSE),"")</f>
        <v>03010102</v>
      </c>
      <c r="C146" s="321" t="s">
        <v>624</v>
      </c>
      <c r="D146" s="266"/>
      <c r="E146" s="267"/>
      <c r="F146" s="266"/>
      <c r="G146" s="267"/>
      <c r="H146" s="16" t="str">
        <f>+IF(I146=""," ",VLOOKUP(I146,Listas!$I$16:$J$17,2,FALSE))</f>
        <v xml:space="preserve"> </v>
      </c>
      <c r="I146" s="326"/>
      <c r="J146" s="343" t="str">
        <f>+IF(K146=""," ",VLOOKUP(K146,PUC!$B:$C,2,FALSE))</f>
        <v xml:space="preserve"> </v>
      </c>
      <c r="K146" s="326"/>
      <c r="L146" s="17" t="str">
        <f>+IF(M146=""," ",VLOOKUP(M146,Listas!$F$9:$G$17,2,FALSE))</f>
        <v xml:space="preserve"> </v>
      </c>
      <c r="M146" s="335"/>
      <c r="N146" s="328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2"/>
    </row>
    <row r="147" spans="1:29" s="43" customFormat="1" ht="29.25" customHeight="1">
      <c r="A147" s="8"/>
      <c r="B147" s="9" t="str">
        <f>+IFERROR(VLOOKUP(C147,Listas!$L$8:$M$100,2,FALSE),"")</f>
        <v>03010102</v>
      </c>
      <c r="C147" s="321" t="s">
        <v>624</v>
      </c>
      <c r="D147" s="266"/>
      <c r="E147" s="267"/>
      <c r="F147" s="266"/>
      <c r="G147" s="267"/>
      <c r="H147" s="16" t="str">
        <f>+IF(I147=""," ",VLOOKUP(I147,Listas!$I$16:$J$17,2,FALSE))</f>
        <v xml:space="preserve"> </v>
      </c>
      <c r="I147" s="326"/>
      <c r="J147" s="343" t="str">
        <f>+IF(K147=""," ",VLOOKUP(K147,PUC!$B:$C,2,FALSE))</f>
        <v xml:space="preserve"> </v>
      </c>
      <c r="K147" s="326"/>
      <c r="L147" s="17" t="str">
        <f>+IF(M147=""," ",VLOOKUP(M147,Listas!$F$9:$G$17,2,FALSE))</f>
        <v xml:space="preserve"> </v>
      </c>
      <c r="M147" s="335"/>
      <c r="N147" s="328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2"/>
    </row>
    <row r="148" spans="1:29" s="43" customFormat="1" ht="29.25" customHeight="1">
      <c r="A148" s="8"/>
      <c r="B148" s="9" t="str">
        <f>+IFERROR(VLOOKUP(C148,Listas!$L$8:$M$100,2,FALSE),"")</f>
        <v/>
      </c>
      <c r="C148" s="321"/>
      <c r="D148" s="266"/>
      <c r="E148" s="267"/>
      <c r="F148" s="266"/>
      <c r="G148" s="373"/>
      <c r="H148" s="16" t="str">
        <f>+IF(I148=""," ",VLOOKUP(I148,Listas!$I$16:$J$17,2,FALSE))</f>
        <v xml:space="preserve"> </v>
      </c>
      <c r="I148" s="326"/>
      <c r="J148" s="343" t="str">
        <f>+IF(K148=""," ",VLOOKUP(K148,PUC!$B:$C,2,FALSE))</f>
        <v xml:space="preserve"> </v>
      </c>
      <c r="K148" s="326"/>
      <c r="L148" s="17" t="str">
        <f>+IF(M148=""," ",VLOOKUP(M148,Listas!$F$9:$G$17,2,FALSE))</f>
        <v xml:space="preserve"> </v>
      </c>
      <c r="M148" s="335"/>
      <c r="N148" s="328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2"/>
    </row>
    <row r="149" spans="1:29" s="43" customFormat="1" ht="29.25" customHeight="1" thickBot="1">
      <c r="A149" s="8"/>
      <c r="B149" s="9" t="str">
        <f>+IFERROR(VLOOKUP(C149,Listas!$L$8:$M$100,2,FALSE),"")</f>
        <v/>
      </c>
      <c r="C149" s="321"/>
      <c r="D149" s="266"/>
      <c r="E149" s="267"/>
      <c r="F149" s="266"/>
      <c r="G149" s="373"/>
      <c r="H149" s="16" t="str">
        <f>+IF(I149=""," ",VLOOKUP(I149,Listas!$I$16:$J$17,2,FALSE))</f>
        <v xml:space="preserve"> </v>
      </c>
      <c r="I149" s="326"/>
      <c r="J149" s="343" t="str">
        <f>+IF(K149=""," ",VLOOKUP(K149,PUC!$B:$C,2,FALSE))</f>
        <v xml:space="preserve"> </v>
      </c>
      <c r="K149" s="326"/>
      <c r="L149" s="17" t="str">
        <f>+IF(M149=""," ",VLOOKUP(M149,Listas!$F$9:$G$17,2,FALSE))</f>
        <v xml:space="preserve"> </v>
      </c>
      <c r="M149" s="335"/>
      <c r="N149" s="328"/>
      <c r="O149" s="13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42"/>
    </row>
    <row r="150" spans="1:29" ht="26.25" customHeight="1" thickBot="1">
      <c r="A150" s="194"/>
      <c r="B150" s="530" t="s">
        <v>280</v>
      </c>
      <c r="C150" s="531"/>
      <c r="D150" s="531"/>
      <c r="E150" s="531"/>
      <c r="F150" s="531"/>
      <c r="G150" s="531"/>
      <c r="H150" s="531"/>
      <c r="I150" s="531"/>
      <c r="J150" s="531"/>
      <c r="K150" s="531"/>
      <c r="L150" s="531"/>
      <c r="M150" s="531"/>
      <c r="N150" s="279">
        <f>SUM(N14:N149)</f>
        <v>44000000</v>
      </c>
    </row>
    <row r="151" spans="1:29" ht="13.5" customHeight="1" thickBot="1">
      <c r="A151" s="6"/>
      <c r="B151" s="19"/>
      <c r="C151" s="276"/>
      <c r="D151" s="276"/>
      <c r="E151" s="276"/>
      <c r="F151" s="276"/>
      <c r="G151" s="276"/>
      <c r="H151" s="277"/>
      <c r="I151" s="344"/>
      <c r="J151" s="278"/>
      <c r="K151" s="344"/>
      <c r="L151" s="308"/>
      <c r="M151" s="336"/>
      <c r="N151" s="329"/>
    </row>
    <row r="152" spans="1:29" s="45" customFormat="1" ht="19.5" customHeight="1">
      <c r="A152" s="20"/>
      <c r="B152" s="21"/>
      <c r="C152" s="322"/>
      <c r="D152" s="22"/>
      <c r="E152" s="21"/>
      <c r="F152" s="22"/>
      <c r="G152" s="22"/>
      <c r="H152" s="22"/>
      <c r="I152" s="322"/>
      <c r="J152" s="22"/>
      <c r="K152" s="347"/>
      <c r="L152" s="309"/>
      <c r="M152" s="337"/>
      <c r="N152" s="330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3"/>
      <c r="AA152" s="38"/>
      <c r="AB152" s="37"/>
    </row>
    <row r="153" spans="1:29" s="45" customFormat="1" ht="34.5" customHeight="1">
      <c r="A153" s="20"/>
      <c r="B153" s="25" t="s">
        <v>10</v>
      </c>
      <c r="C153" s="323"/>
      <c r="D153" s="26"/>
      <c r="E153" s="265" t="s">
        <v>131</v>
      </c>
      <c r="F153" s="27"/>
      <c r="G153" s="27"/>
      <c r="H153" s="27"/>
      <c r="I153" s="345"/>
      <c r="J153" s="27"/>
      <c r="K153" s="348" t="s">
        <v>11</v>
      </c>
      <c r="L153" s="310"/>
      <c r="M153" s="338"/>
      <c r="N153" s="331"/>
      <c r="O153" s="28"/>
      <c r="P153" s="28"/>
      <c r="Q153" s="29"/>
      <c r="R153" s="29"/>
      <c r="S153" s="29"/>
      <c r="T153" s="29"/>
      <c r="U153" s="29"/>
      <c r="V153" s="29"/>
      <c r="W153" s="29"/>
      <c r="X153" s="29"/>
      <c r="Y153" s="29"/>
      <c r="Z153" s="30"/>
      <c r="AA153" s="38"/>
      <c r="AB153" s="37"/>
      <c r="AC153" s="37"/>
    </row>
    <row r="154" spans="1:29" s="45" customFormat="1" ht="19.5" customHeight="1">
      <c r="A154" s="20"/>
      <c r="B154" s="25" t="s">
        <v>233</v>
      </c>
      <c r="C154" s="324"/>
      <c r="D154" s="31"/>
      <c r="E154" s="25" t="s">
        <v>233</v>
      </c>
      <c r="F154" s="26"/>
      <c r="G154" s="26"/>
      <c r="H154" s="31"/>
      <c r="I154" s="324"/>
      <c r="J154" s="31"/>
      <c r="K154" s="349" t="s">
        <v>247</v>
      </c>
      <c r="L154" s="311" t="str">
        <f>+INGRESOS!J109</f>
        <v>Jaime Alonso Velez Mazo</v>
      </c>
      <c r="M154" s="339"/>
      <c r="N154" s="332"/>
      <c r="O154" s="32"/>
      <c r="P154" s="32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8"/>
      <c r="AB154" s="37"/>
      <c r="AC154" s="37"/>
    </row>
    <row r="155" spans="1:29" s="45" customFormat="1" ht="19.5" customHeight="1">
      <c r="A155" s="20"/>
      <c r="B155" s="25" t="s">
        <v>234</v>
      </c>
      <c r="C155" s="324"/>
      <c r="D155" s="31"/>
      <c r="E155" s="25" t="s">
        <v>234</v>
      </c>
      <c r="F155" s="26"/>
      <c r="G155" s="26"/>
      <c r="H155" s="31"/>
      <c r="I155" s="324"/>
      <c r="J155" s="31"/>
      <c r="K155" s="348" t="s">
        <v>246</v>
      </c>
      <c r="L155" s="311" t="str">
        <f>+INGRESOS!J110</f>
        <v>Asistente de Presidencia para Presupuesto</v>
      </c>
      <c r="M155" s="339"/>
      <c r="N155" s="332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8"/>
      <c r="AB155" s="37"/>
      <c r="AC155" s="37"/>
    </row>
    <row r="156" spans="1:29" ht="19.5" customHeight="1">
      <c r="A156" s="6"/>
      <c r="B156" s="25" t="s">
        <v>235</v>
      </c>
      <c r="C156" s="324"/>
      <c r="D156" s="31"/>
      <c r="E156" s="25" t="s">
        <v>235</v>
      </c>
      <c r="F156" s="26"/>
      <c r="G156" s="26"/>
      <c r="H156" s="31"/>
      <c r="I156" s="324"/>
      <c r="J156" s="31"/>
      <c r="K156" s="349" t="s">
        <v>236</v>
      </c>
      <c r="L156" s="311"/>
      <c r="M156" s="339"/>
      <c r="N156" s="332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</row>
    <row r="157" spans="1:29" ht="15.75" thickBot="1">
      <c r="A157" s="6"/>
      <c r="B157" s="33"/>
      <c r="C157" s="325"/>
      <c r="D157" s="34"/>
      <c r="E157" s="33"/>
      <c r="F157" s="34"/>
      <c r="G157" s="34"/>
      <c r="H157" s="34"/>
      <c r="I157" s="325"/>
      <c r="J157" s="34"/>
      <c r="K157" s="350"/>
      <c r="L157" s="312"/>
      <c r="M157" s="340"/>
      <c r="N157" s="333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5"/>
    </row>
  </sheetData>
  <mergeCells count="39"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  <mergeCell ref="A1:Z1"/>
    <mergeCell ref="B2:Z2"/>
    <mergeCell ref="B3:Z3"/>
    <mergeCell ref="A4:N4"/>
    <mergeCell ref="A5:N5"/>
    <mergeCell ref="B150:M15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</mergeCells>
  <dataValidations count="1">
    <dataValidation type="list" allowBlank="1" showInputMessage="1" showErrorMessage="1" sqref="K14:K149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I14:I149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M14:M149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9" t="s">
        <v>287</v>
      </c>
      <c r="B7" s="300" t="s">
        <v>430</v>
      </c>
      <c r="C7" s="300" t="s">
        <v>431</v>
      </c>
      <c r="D7" s="299" t="s">
        <v>287</v>
      </c>
      <c r="F7" s="306" t="s">
        <v>444</v>
      </c>
      <c r="G7" s="306" t="s">
        <v>7</v>
      </c>
      <c r="I7" s="306" t="s">
        <v>7</v>
      </c>
      <c r="J7" s="306" t="s">
        <v>465</v>
      </c>
      <c r="L7" s="306" t="s">
        <v>622</v>
      </c>
      <c r="M7" s="306" t="s">
        <v>623</v>
      </c>
    </row>
    <row r="8" spans="1:13">
      <c r="A8" s="301" t="s">
        <v>288</v>
      </c>
      <c r="B8" s="301" t="s">
        <v>289</v>
      </c>
      <c r="C8" s="301" t="s">
        <v>145</v>
      </c>
      <c r="D8" s="301" t="s">
        <v>288</v>
      </c>
      <c r="F8" s="302" t="s">
        <v>445</v>
      </c>
      <c r="G8" s="303" t="s">
        <v>446</v>
      </c>
      <c r="I8" s="317" t="s">
        <v>467</v>
      </c>
      <c r="J8" s="318" t="s">
        <v>448</v>
      </c>
      <c r="L8" s="319" t="s">
        <v>474</v>
      </c>
      <c r="M8" s="320" t="s">
        <v>167</v>
      </c>
    </row>
    <row r="9" spans="1:13">
      <c r="A9" s="301" t="s">
        <v>288</v>
      </c>
      <c r="B9" s="301" t="s">
        <v>290</v>
      </c>
      <c r="C9" s="301" t="s">
        <v>146</v>
      </c>
      <c r="D9" s="301" t="s">
        <v>288</v>
      </c>
      <c r="F9" s="302" t="s">
        <v>447</v>
      </c>
      <c r="G9" s="303" t="s">
        <v>448</v>
      </c>
      <c r="I9" s="317" t="s">
        <v>468</v>
      </c>
      <c r="J9" s="318" t="s">
        <v>450</v>
      </c>
      <c r="L9" s="319" t="s">
        <v>475</v>
      </c>
      <c r="M9" s="320" t="s">
        <v>168</v>
      </c>
    </row>
    <row r="10" spans="1:13">
      <c r="A10" s="301" t="s">
        <v>288</v>
      </c>
      <c r="B10" s="301" t="s">
        <v>292</v>
      </c>
      <c r="C10" s="301" t="s">
        <v>291</v>
      </c>
      <c r="D10" s="301" t="s">
        <v>288</v>
      </c>
      <c r="F10" s="302" t="s">
        <v>449</v>
      </c>
      <c r="G10" s="303" t="s">
        <v>450</v>
      </c>
      <c r="I10" s="317" t="s">
        <v>469</v>
      </c>
      <c r="J10" s="318" t="s">
        <v>452</v>
      </c>
      <c r="L10" s="319" t="s">
        <v>476</v>
      </c>
      <c r="M10" s="320" t="s">
        <v>207</v>
      </c>
    </row>
    <row r="11" spans="1:13">
      <c r="A11" s="301" t="s">
        <v>288</v>
      </c>
      <c r="B11" s="301" t="s">
        <v>294</v>
      </c>
      <c r="C11" s="301" t="s">
        <v>293</v>
      </c>
      <c r="D11" s="301" t="s">
        <v>288</v>
      </c>
      <c r="F11" s="302" t="s">
        <v>451</v>
      </c>
      <c r="G11" s="303" t="s">
        <v>452</v>
      </c>
      <c r="I11" s="314" t="s">
        <v>466</v>
      </c>
      <c r="J11" s="315"/>
      <c r="L11" s="319" t="s">
        <v>477</v>
      </c>
      <c r="M11" s="320" t="s">
        <v>208</v>
      </c>
    </row>
    <row r="12" spans="1:13">
      <c r="A12" s="301" t="s">
        <v>288</v>
      </c>
      <c r="B12" s="301" t="s">
        <v>296</v>
      </c>
      <c r="C12" s="301" t="s">
        <v>295</v>
      </c>
      <c r="D12" s="301" t="s">
        <v>288</v>
      </c>
      <c r="F12" s="302" t="s">
        <v>453</v>
      </c>
      <c r="G12" s="303" t="s">
        <v>454</v>
      </c>
      <c r="I12" s="317" t="s">
        <v>470</v>
      </c>
      <c r="J12" s="318" t="s">
        <v>454</v>
      </c>
      <c r="L12" s="319" t="s">
        <v>478</v>
      </c>
      <c r="M12" s="320" t="s">
        <v>209</v>
      </c>
    </row>
    <row r="13" spans="1:13">
      <c r="A13" s="301" t="s">
        <v>288</v>
      </c>
      <c r="B13" s="301" t="s">
        <v>298</v>
      </c>
      <c r="C13" s="301" t="s">
        <v>297</v>
      </c>
      <c r="D13" s="301" t="s">
        <v>288</v>
      </c>
      <c r="F13" s="302" t="s">
        <v>455</v>
      </c>
      <c r="G13" s="303" t="s">
        <v>456</v>
      </c>
      <c r="I13" s="317" t="s">
        <v>471</v>
      </c>
      <c r="J13" s="318" t="s">
        <v>456</v>
      </c>
      <c r="L13" s="319" t="s">
        <v>479</v>
      </c>
      <c r="M13" s="320" t="s">
        <v>210</v>
      </c>
    </row>
    <row r="14" spans="1:13">
      <c r="A14" s="301" t="s">
        <v>288</v>
      </c>
      <c r="B14" s="301" t="s">
        <v>300</v>
      </c>
      <c r="C14" s="301" t="s">
        <v>299</v>
      </c>
      <c r="D14" s="301" t="s">
        <v>288</v>
      </c>
      <c r="F14" s="302" t="s">
        <v>457</v>
      </c>
      <c r="G14" s="303" t="s">
        <v>458</v>
      </c>
      <c r="I14" s="317" t="s">
        <v>468</v>
      </c>
      <c r="J14" s="318" t="s">
        <v>450</v>
      </c>
      <c r="L14" s="319" t="s">
        <v>480</v>
      </c>
      <c r="M14" s="320" t="s">
        <v>223</v>
      </c>
    </row>
    <row r="15" spans="1:13">
      <c r="A15" s="301" t="s">
        <v>301</v>
      </c>
      <c r="B15" s="301" t="s">
        <v>302</v>
      </c>
      <c r="C15" s="301" t="s">
        <v>147</v>
      </c>
      <c r="D15" s="301" t="s">
        <v>301</v>
      </c>
      <c r="F15" s="302" t="s">
        <v>459</v>
      </c>
      <c r="G15" s="303" t="s">
        <v>460</v>
      </c>
      <c r="L15" s="319" t="s">
        <v>481</v>
      </c>
      <c r="M15" s="320" t="s">
        <v>211</v>
      </c>
    </row>
    <row r="16" spans="1:13">
      <c r="A16" s="301" t="s">
        <v>301</v>
      </c>
      <c r="B16" s="301" t="s">
        <v>303</v>
      </c>
      <c r="C16" s="301" t="s">
        <v>148</v>
      </c>
      <c r="D16" s="301" t="s">
        <v>301</v>
      </c>
      <c r="F16" s="302" t="s">
        <v>461</v>
      </c>
      <c r="G16" s="303" t="s">
        <v>462</v>
      </c>
      <c r="I16" s="317" t="s">
        <v>472</v>
      </c>
      <c r="J16" s="318" t="s">
        <v>458</v>
      </c>
      <c r="L16" s="319" t="s">
        <v>483</v>
      </c>
      <c r="M16" s="320" t="s">
        <v>482</v>
      </c>
    </row>
    <row r="17" spans="1:13" ht="15.75" thickBot="1">
      <c r="A17" s="301" t="s">
        <v>301</v>
      </c>
      <c r="B17" s="301" t="s">
        <v>304</v>
      </c>
      <c r="C17" s="301" t="s">
        <v>149</v>
      </c>
      <c r="D17" s="301" t="s">
        <v>301</v>
      </c>
      <c r="F17" s="304" t="s">
        <v>463</v>
      </c>
      <c r="G17" s="305" t="s">
        <v>464</v>
      </c>
      <c r="I17" s="317" t="s">
        <v>468</v>
      </c>
      <c r="J17" s="318" t="s">
        <v>450</v>
      </c>
      <c r="L17" s="319" t="s">
        <v>484</v>
      </c>
      <c r="M17" s="320" t="s">
        <v>212</v>
      </c>
    </row>
    <row r="18" spans="1:13">
      <c r="A18" s="301" t="s">
        <v>301</v>
      </c>
      <c r="B18" s="301" t="s">
        <v>305</v>
      </c>
      <c r="C18" s="301" t="s">
        <v>150</v>
      </c>
      <c r="D18" s="301" t="s">
        <v>301</v>
      </c>
      <c r="L18" s="319" t="s">
        <v>485</v>
      </c>
      <c r="M18" s="320" t="s">
        <v>213</v>
      </c>
    </row>
    <row r="19" spans="1:13">
      <c r="A19" s="301" t="s">
        <v>301</v>
      </c>
      <c r="B19" s="301" t="s">
        <v>306</v>
      </c>
      <c r="C19" s="301" t="s">
        <v>206</v>
      </c>
      <c r="D19" s="301" t="s">
        <v>301</v>
      </c>
      <c r="I19" s="317" t="s">
        <v>473</v>
      </c>
      <c r="J19" s="318" t="s">
        <v>454</v>
      </c>
      <c r="L19" s="319" t="s">
        <v>486</v>
      </c>
      <c r="M19" s="320" t="s">
        <v>214</v>
      </c>
    </row>
    <row r="20" spans="1:13">
      <c r="A20" s="301" t="s">
        <v>301</v>
      </c>
      <c r="B20" s="301" t="s">
        <v>307</v>
      </c>
      <c r="C20" s="301" t="s">
        <v>151</v>
      </c>
      <c r="D20" s="301" t="s">
        <v>301</v>
      </c>
      <c r="I20" s="314" t="s">
        <v>466</v>
      </c>
      <c r="J20" s="315"/>
      <c r="L20" s="319" t="s">
        <v>488</v>
      </c>
      <c r="M20" s="320" t="s">
        <v>487</v>
      </c>
    </row>
    <row r="21" spans="1:13">
      <c r="A21" s="301" t="s">
        <v>301</v>
      </c>
      <c r="B21" s="301" t="s">
        <v>308</v>
      </c>
      <c r="C21" s="301" t="s">
        <v>152</v>
      </c>
      <c r="D21" s="301" t="s">
        <v>301</v>
      </c>
      <c r="I21" s="316" t="s">
        <v>466</v>
      </c>
      <c r="J21" s="316"/>
      <c r="L21" s="319" t="s">
        <v>490</v>
      </c>
      <c r="M21" s="320" t="s">
        <v>489</v>
      </c>
    </row>
    <row r="22" spans="1:13">
      <c r="A22" s="301" t="s">
        <v>301</v>
      </c>
      <c r="B22" s="301" t="s">
        <v>310</v>
      </c>
      <c r="C22" s="301" t="s">
        <v>309</v>
      </c>
      <c r="D22" s="301" t="s">
        <v>301</v>
      </c>
      <c r="I22" s="314" t="s">
        <v>466</v>
      </c>
      <c r="J22" s="315"/>
      <c r="L22" s="319" t="s">
        <v>491</v>
      </c>
      <c r="M22" s="320" t="s">
        <v>215</v>
      </c>
    </row>
    <row r="23" spans="1:13">
      <c r="A23" s="301" t="s">
        <v>301</v>
      </c>
      <c r="B23" s="301" t="s">
        <v>312</v>
      </c>
      <c r="C23" s="301" t="s">
        <v>311</v>
      </c>
      <c r="D23" s="301" t="s">
        <v>301</v>
      </c>
      <c r="I23" s="314" t="s">
        <v>466</v>
      </c>
      <c r="J23" s="315"/>
      <c r="L23" s="319" t="s">
        <v>493</v>
      </c>
      <c r="M23" s="320" t="s">
        <v>492</v>
      </c>
    </row>
    <row r="24" spans="1:13">
      <c r="A24" s="301" t="s">
        <v>301</v>
      </c>
      <c r="B24" s="301" t="s">
        <v>314</v>
      </c>
      <c r="C24" s="301" t="s">
        <v>313</v>
      </c>
      <c r="D24" s="301" t="s">
        <v>301</v>
      </c>
      <c r="I24" s="316" t="s">
        <v>466</v>
      </c>
      <c r="J24" s="316"/>
      <c r="L24" s="319" t="s">
        <v>494</v>
      </c>
      <c r="M24" s="320" t="s">
        <v>216</v>
      </c>
    </row>
    <row r="25" spans="1:13">
      <c r="A25" s="301" t="s">
        <v>301</v>
      </c>
      <c r="B25" s="301" t="s">
        <v>316</v>
      </c>
      <c r="C25" s="301" t="s">
        <v>315</v>
      </c>
      <c r="D25" s="301" t="s">
        <v>301</v>
      </c>
      <c r="L25" s="319" t="s">
        <v>495</v>
      </c>
      <c r="M25" s="320" t="s">
        <v>217</v>
      </c>
    </row>
    <row r="26" spans="1:13">
      <c r="A26" s="301" t="s">
        <v>301</v>
      </c>
      <c r="B26" s="301" t="s">
        <v>318</v>
      </c>
      <c r="C26" s="301" t="s">
        <v>317</v>
      </c>
      <c r="D26" s="301" t="s">
        <v>301</v>
      </c>
      <c r="L26" s="319" t="s">
        <v>496</v>
      </c>
      <c r="M26" s="320" t="s">
        <v>218</v>
      </c>
    </row>
    <row r="27" spans="1:13">
      <c r="A27" s="301" t="s">
        <v>301</v>
      </c>
      <c r="B27" s="301" t="s">
        <v>320</v>
      </c>
      <c r="C27" s="301" t="s">
        <v>319</v>
      </c>
      <c r="D27" s="301" t="s">
        <v>301</v>
      </c>
      <c r="L27" s="319" t="s">
        <v>498</v>
      </c>
      <c r="M27" s="320" t="s">
        <v>497</v>
      </c>
    </row>
    <row r="28" spans="1:13">
      <c r="A28" s="301" t="s">
        <v>301</v>
      </c>
      <c r="B28" s="301" t="s">
        <v>322</v>
      </c>
      <c r="C28" s="301" t="s">
        <v>321</v>
      </c>
      <c r="D28" s="301" t="s">
        <v>301</v>
      </c>
      <c r="L28" s="319" t="s">
        <v>500</v>
      </c>
      <c r="M28" s="320" t="s">
        <v>499</v>
      </c>
    </row>
    <row r="29" spans="1:13">
      <c r="A29" s="301" t="s">
        <v>301</v>
      </c>
      <c r="B29" s="301" t="s">
        <v>324</v>
      </c>
      <c r="C29" s="301" t="s">
        <v>323</v>
      </c>
      <c r="D29" s="301" t="s">
        <v>301</v>
      </c>
      <c r="L29" s="319" t="s">
        <v>502</v>
      </c>
      <c r="M29" s="320" t="s">
        <v>501</v>
      </c>
    </row>
    <row r="30" spans="1:13">
      <c r="A30" s="301" t="s">
        <v>301</v>
      </c>
      <c r="B30" s="301" t="s">
        <v>326</v>
      </c>
      <c r="C30" s="301" t="s">
        <v>325</v>
      </c>
      <c r="D30" s="301" t="s">
        <v>301</v>
      </c>
      <c r="L30" s="319" t="s">
        <v>504</v>
      </c>
      <c r="M30" s="320" t="s">
        <v>503</v>
      </c>
    </row>
    <row r="31" spans="1:13">
      <c r="A31" s="301" t="s">
        <v>301</v>
      </c>
      <c r="B31" s="301" t="s">
        <v>328</v>
      </c>
      <c r="C31" s="301" t="s">
        <v>327</v>
      </c>
      <c r="D31" s="301" t="s">
        <v>301</v>
      </c>
      <c r="L31" s="319" t="s">
        <v>506</v>
      </c>
      <c r="M31" s="320" t="s">
        <v>505</v>
      </c>
    </row>
    <row r="32" spans="1:13">
      <c r="A32" s="301" t="s">
        <v>301</v>
      </c>
      <c r="B32" s="301" t="s">
        <v>330</v>
      </c>
      <c r="C32" s="301" t="s">
        <v>329</v>
      </c>
      <c r="D32" s="301" t="s">
        <v>301</v>
      </c>
      <c r="L32" s="319" t="s">
        <v>508</v>
      </c>
      <c r="M32" s="320" t="s">
        <v>507</v>
      </c>
    </row>
    <row r="33" spans="1:13">
      <c r="A33" s="301" t="s">
        <v>301</v>
      </c>
      <c r="B33" s="301" t="s">
        <v>332</v>
      </c>
      <c r="C33" s="301" t="s">
        <v>331</v>
      </c>
      <c r="D33" s="301" t="s">
        <v>301</v>
      </c>
      <c r="L33" s="319" t="s">
        <v>510</v>
      </c>
      <c r="M33" s="320" t="s">
        <v>509</v>
      </c>
    </row>
    <row r="34" spans="1:13">
      <c r="A34" s="301" t="s">
        <v>333</v>
      </c>
      <c r="B34" s="301" t="s">
        <v>334</v>
      </c>
      <c r="C34" s="301" t="s">
        <v>153</v>
      </c>
      <c r="D34" s="301" t="s">
        <v>333</v>
      </c>
      <c r="L34" s="319" t="s">
        <v>511</v>
      </c>
      <c r="M34" s="320" t="s">
        <v>219</v>
      </c>
    </row>
    <row r="35" spans="1:13">
      <c r="A35" s="301" t="s">
        <v>333</v>
      </c>
      <c r="B35" s="301" t="s">
        <v>335</v>
      </c>
      <c r="C35" s="301" t="s">
        <v>154</v>
      </c>
      <c r="D35" s="301" t="s">
        <v>333</v>
      </c>
      <c r="L35" s="319" t="s">
        <v>512</v>
      </c>
      <c r="M35" s="320" t="s">
        <v>220</v>
      </c>
    </row>
    <row r="36" spans="1:13">
      <c r="A36" s="301" t="s">
        <v>333</v>
      </c>
      <c r="B36" s="301" t="s">
        <v>336</v>
      </c>
      <c r="C36" s="301" t="s">
        <v>155</v>
      </c>
      <c r="D36" s="301" t="s">
        <v>333</v>
      </c>
      <c r="L36" s="319" t="s">
        <v>513</v>
      </c>
      <c r="M36" s="320" t="s">
        <v>239</v>
      </c>
    </row>
    <row r="37" spans="1:13">
      <c r="A37" s="301" t="s">
        <v>333</v>
      </c>
      <c r="B37" s="301" t="s">
        <v>337</v>
      </c>
      <c r="C37" s="301" t="s">
        <v>156</v>
      </c>
      <c r="D37" s="301" t="s">
        <v>333</v>
      </c>
      <c r="L37" s="319" t="s">
        <v>514</v>
      </c>
      <c r="M37" s="320" t="s">
        <v>238</v>
      </c>
    </row>
    <row r="38" spans="1:13">
      <c r="A38" s="301" t="s">
        <v>333</v>
      </c>
      <c r="B38" s="301" t="s">
        <v>339</v>
      </c>
      <c r="C38" s="301" t="s">
        <v>338</v>
      </c>
      <c r="D38" s="301" t="s">
        <v>333</v>
      </c>
      <c r="L38" s="319" t="s">
        <v>515</v>
      </c>
      <c r="M38" s="320" t="s">
        <v>240</v>
      </c>
    </row>
    <row r="39" spans="1:13">
      <c r="A39" s="301" t="s">
        <v>333</v>
      </c>
      <c r="B39" s="301" t="s">
        <v>341</v>
      </c>
      <c r="C39" s="301" t="s">
        <v>340</v>
      </c>
      <c r="D39" s="301" t="s">
        <v>333</v>
      </c>
      <c r="L39" s="319" t="s">
        <v>516</v>
      </c>
      <c r="M39" s="320" t="s">
        <v>241</v>
      </c>
    </row>
    <row r="40" spans="1:13">
      <c r="A40" s="301" t="s">
        <v>333</v>
      </c>
      <c r="B40" s="301" t="s">
        <v>343</v>
      </c>
      <c r="C40" s="301" t="s">
        <v>342</v>
      </c>
      <c r="D40" s="301" t="s">
        <v>333</v>
      </c>
      <c r="L40" s="319" t="s">
        <v>517</v>
      </c>
      <c r="M40" s="320" t="s">
        <v>242</v>
      </c>
    </row>
    <row r="41" spans="1:13">
      <c r="A41" s="301" t="s">
        <v>333</v>
      </c>
      <c r="B41" s="301" t="s">
        <v>345</v>
      </c>
      <c r="C41" s="301" t="s">
        <v>344</v>
      </c>
      <c r="D41" s="301" t="s">
        <v>333</v>
      </c>
      <c r="L41" s="319" t="s">
        <v>262</v>
      </c>
      <c r="M41" s="320" t="s">
        <v>261</v>
      </c>
    </row>
    <row r="42" spans="1:13">
      <c r="A42" s="301" t="s">
        <v>333</v>
      </c>
      <c r="B42" s="301" t="s">
        <v>347</v>
      </c>
      <c r="C42" s="301" t="s">
        <v>346</v>
      </c>
      <c r="D42" s="301" t="s">
        <v>333</v>
      </c>
      <c r="L42" s="319" t="s">
        <v>264</v>
      </c>
      <c r="M42" s="320" t="s">
        <v>263</v>
      </c>
    </row>
    <row r="43" spans="1:13">
      <c r="A43" s="301" t="s">
        <v>333</v>
      </c>
      <c r="B43" s="301" t="s">
        <v>349</v>
      </c>
      <c r="C43" s="301" t="s">
        <v>348</v>
      </c>
      <c r="D43" s="301" t="s">
        <v>333</v>
      </c>
      <c r="L43" s="319" t="s">
        <v>266</v>
      </c>
      <c r="M43" s="320" t="s">
        <v>265</v>
      </c>
    </row>
    <row r="44" spans="1:13">
      <c r="A44" s="301" t="s">
        <v>333</v>
      </c>
      <c r="B44" s="301" t="s">
        <v>353</v>
      </c>
      <c r="C44" s="301" t="s">
        <v>352</v>
      </c>
      <c r="D44" s="301" t="s">
        <v>333</v>
      </c>
      <c r="L44" s="319" t="s">
        <v>267</v>
      </c>
      <c r="M44" s="320" t="s">
        <v>518</v>
      </c>
    </row>
    <row r="45" spans="1:13">
      <c r="A45" s="301" t="s">
        <v>354</v>
      </c>
      <c r="B45" s="301" t="s">
        <v>355</v>
      </c>
      <c r="C45" s="301" t="s">
        <v>157</v>
      </c>
      <c r="D45" s="301" t="s">
        <v>354</v>
      </c>
      <c r="L45" s="319" t="s">
        <v>519</v>
      </c>
      <c r="M45" s="320" t="s">
        <v>243</v>
      </c>
    </row>
    <row r="46" spans="1:13">
      <c r="A46" s="301" t="s">
        <v>354</v>
      </c>
      <c r="B46" s="301" t="s">
        <v>356</v>
      </c>
      <c r="C46" s="301" t="s">
        <v>158</v>
      </c>
      <c r="D46" s="301" t="s">
        <v>354</v>
      </c>
      <c r="L46" s="319" t="s">
        <v>520</v>
      </c>
      <c r="M46" s="320" t="s">
        <v>244</v>
      </c>
    </row>
    <row r="47" spans="1:13">
      <c r="A47" s="301" t="s">
        <v>354</v>
      </c>
      <c r="B47" s="301" t="s">
        <v>357</v>
      </c>
      <c r="C47" s="301" t="s">
        <v>159</v>
      </c>
      <c r="D47" s="301" t="s">
        <v>354</v>
      </c>
      <c r="L47" s="319" t="s">
        <v>521</v>
      </c>
      <c r="M47" s="320" t="s">
        <v>221</v>
      </c>
    </row>
    <row r="48" spans="1:13">
      <c r="A48" s="301" t="s">
        <v>354</v>
      </c>
      <c r="B48" s="301" t="s">
        <v>358</v>
      </c>
      <c r="C48" s="301" t="s">
        <v>160</v>
      </c>
      <c r="D48" s="301" t="s">
        <v>354</v>
      </c>
      <c r="L48" s="319" t="s">
        <v>522</v>
      </c>
      <c r="M48" s="320" t="s">
        <v>245</v>
      </c>
    </row>
    <row r="49" spans="1:13">
      <c r="A49" s="301" t="s">
        <v>354</v>
      </c>
      <c r="B49" s="301" t="s">
        <v>359</v>
      </c>
      <c r="C49" s="301" t="s">
        <v>161</v>
      </c>
      <c r="D49" s="301" t="s">
        <v>354</v>
      </c>
      <c r="L49" s="319" t="s">
        <v>523</v>
      </c>
      <c r="M49" s="320" t="s">
        <v>222</v>
      </c>
    </row>
    <row r="50" spans="1:13">
      <c r="A50" s="301" t="s">
        <v>354</v>
      </c>
      <c r="B50" s="301" t="s">
        <v>350</v>
      </c>
      <c r="C50" s="301" t="s">
        <v>162</v>
      </c>
      <c r="D50" s="301" t="s">
        <v>354</v>
      </c>
      <c r="L50" s="319" t="s">
        <v>525</v>
      </c>
      <c r="M50" s="320" t="s">
        <v>524</v>
      </c>
    </row>
    <row r="51" spans="1:13">
      <c r="A51" s="301" t="s">
        <v>354</v>
      </c>
      <c r="B51" s="301" t="s">
        <v>361</v>
      </c>
      <c r="C51" s="301" t="s">
        <v>360</v>
      </c>
      <c r="D51" s="301" t="s">
        <v>354</v>
      </c>
      <c r="L51" s="319" t="s">
        <v>527</v>
      </c>
      <c r="M51" s="320" t="s">
        <v>526</v>
      </c>
    </row>
    <row r="52" spans="1:13">
      <c r="A52" s="301" t="s">
        <v>354</v>
      </c>
      <c r="B52" s="301" t="s">
        <v>363</v>
      </c>
      <c r="C52" s="301" t="s">
        <v>362</v>
      </c>
      <c r="D52" s="301" t="s">
        <v>354</v>
      </c>
      <c r="L52" s="319" t="s">
        <v>529</v>
      </c>
      <c r="M52" s="320" t="s">
        <v>528</v>
      </c>
    </row>
    <row r="53" spans="1:13">
      <c r="A53" s="301" t="s">
        <v>354</v>
      </c>
      <c r="B53" s="301" t="s">
        <v>351</v>
      </c>
      <c r="C53" s="301" t="s">
        <v>364</v>
      </c>
      <c r="D53" s="301" t="s">
        <v>354</v>
      </c>
      <c r="L53" s="319" t="s">
        <v>531</v>
      </c>
      <c r="M53" s="320" t="s">
        <v>530</v>
      </c>
    </row>
    <row r="54" spans="1:13">
      <c r="A54" s="301" t="s">
        <v>365</v>
      </c>
      <c r="B54" s="301" t="s">
        <v>366</v>
      </c>
      <c r="C54" s="301" t="s">
        <v>165</v>
      </c>
      <c r="D54" s="301" t="s">
        <v>365</v>
      </c>
      <c r="L54" s="319" t="s">
        <v>533</v>
      </c>
      <c r="M54" s="320" t="s">
        <v>532</v>
      </c>
    </row>
    <row r="55" spans="1:13">
      <c r="A55" s="301" t="s">
        <v>367</v>
      </c>
      <c r="B55" s="301" t="s">
        <v>368</v>
      </c>
      <c r="C55" s="301" t="s">
        <v>166</v>
      </c>
      <c r="D55" s="301" t="s">
        <v>367</v>
      </c>
      <c r="L55" s="319" t="s">
        <v>535</v>
      </c>
      <c r="M55" s="320" t="s">
        <v>534</v>
      </c>
    </row>
    <row r="56" spans="1:13">
      <c r="A56" s="301" t="s">
        <v>369</v>
      </c>
      <c r="B56" s="301" t="s">
        <v>370</v>
      </c>
      <c r="C56" s="301" t="s">
        <v>169</v>
      </c>
      <c r="D56" s="301" t="s">
        <v>369</v>
      </c>
      <c r="L56" s="319" t="s">
        <v>537</v>
      </c>
      <c r="M56" s="320" t="s">
        <v>536</v>
      </c>
    </row>
    <row r="57" spans="1:13">
      <c r="A57" s="301" t="s">
        <v>371</v>
      </c>
      <c r="B57" s="301" t="s">
        <v>373</v>
      </c>
      <c r="C57" s="301" t="s">
        <v>372</v>
      </c>
      <c r="D57" s="301" t="s">
        <v>371</v>
      </c>
      <c r="L57" s="319" t="s">
        <v>539</v>
      </c>
      <c r="M57" s="320" t="s">
        <v>538</v>
      </c>
    </row>
    <row r="58" spans="1:13">
      <c r="A58" s="301" t="s">
        <v>371</v>
      </c>
      <c r="B58" s="301" t="s">
        <v>375</v>
      </c>
      <c r="C58" s="301" t="s">
        <v>374</v>
      </c>
      <c r="D58" s="301" t="s">
        <v>371</v>
      </c>
      <c r="L58" s="319" t="s">
        <v>541</v>
      </c>
      <c r="M58" s="320" t="s">
        <v>540</v>
      </c>
    </row>
    <row r="59" spans="1:13">
      <c r="A59" s="301" t="s">
        <v>371</v>
      </c>
      <c r="B59" s="301" t="s">
        <v>377</v>
      </c>
      <c r="C59" s="301" t="s">
        <v>376</v>
      </c>
      <c r="D59" s="301" t="s">
        <v>371</v>
      </c>
      <c r="L59" s="319" t="s">
        <v>543</v>
      </c>
      <c r="M59" s="320" t="s">
        <v>542</v>
      </c>
    </row>
    <row r="60" spans="1:13">
      <c r="A60" s="301" t="s">
        <v>371</v>
      </c>
      <c r="B60" s="301" t="s">
        <v>379</v>
      </c>
      <c r="C60" s="301" t="s">
        <v>378</v>
      </c>
      <c r="D60" s="301" t="s">
        <v>371</v>
      </c>
      <c r="L60" s="319" t="s">
        <v>545</v>
      </c>
      <c r="M60" s="320" t="s">
        <v>544</v>
      </c>
    </row>
    <row r="61" spans="1:13">
      <c r="A61" s="301" t="s">
        <v>371</v>
      </c>
      <c r="B61" s="301" t="s">
        <v>381</v>
      </c>
      <c r="C61" s="301" t="s">
        <v>380</v>
      </c>
      <c r="D61" s="301" t="s">
        <v>371</v>
      </c>
      <c r="L61" s="319" t="s">
        <v>547</v>
      </c>
      <c r="M61" s="320" t="s">
        <v>546</v>
      </c>
    </row>
    <row r="62" spans="1:13">
      <c r="A62" s="301" t="s">
        <v>371</v>
      </c>
      <c r="B62" s="301" t="s">
        <v>383</v>
      </c>
      <c r="C62" s="301" t="s">
        <v>382</v>
      </c>
      <c r="D62" s="301" t="s">
        <v>371</v>
      </c>
      <c r="L62" s="319" t="s">
        <v>549</v>
      </c>
      <c r="M62" s="320" t="s">
        <v>548</v>
      </c>
    </row>
    <row r="63" spans="1:13">
      <c r="A63" s="301" t="s">
        <v>384</v>
      </c>
      <c r="B63" s="301" t="s">
        <v>385</v>
      </c>
      <c r="C63" s="301" t="s">
        <v>170</v>
      </c>
      <c r="D63" s="301" t="s">
        <v>384</v>
      </c>
      <c r="L63" s="319" t="s">
        <v>551</v>
      </c>
      <c r="M63" s="320" t="s">
        <v>550</v>
      </c>
    </row>
    <row r="64" spans="1:13">
      <c r="A64" s="301" t="s">
        <v>384</v>
      </c>
      <c r="B64" s="301" t="s">
        <v>386</v>
      </c>
      <c r="C64" s="301" t="s">
        <v>171</v>
      </c>
      <c r="D64" s="301" t="s">
        <v>384</v>
      </c>
      <c r="L64" s="319" t="s">
        <v>553</v>
      </c>
      <c r="M64" s="320" t="s">
        <v>552</v>
      </c>
    </row>
    <row r="65" spans="1:13">
      <c r="A65" s="301" t="s">
        <v>384</v>
      </c>
      <c r="B65" s="301" t="s">
        <v>387</v>
      </c>
      <c r="C65" s="301" t="s">
        <v>172</v>
      </c>
      <c r="D65" s="301" t="s">
        <v>384</v>
      </c>
      <c r="L65" s="319" t="s">
        <v>555</v>
      </c>
      <c r="M65" s="320" t="s">
        <v>554</v>
      </c>
    </row>
    <row r="66" spans="1:13">
      <c r="A66" s="301" t="s">
        <v>384</v>
      </c>
      <c r="B66" s="301" t="s">
        <v>388</v>
      </c>
      <c r="C66" s="301" t="s">
        <v>173</v>
      </c>
      <c r="D66" s="301" t="s">
        <v>384</v>
      </c>
      <c r="L66" s="319" t="s">
        <v>557</v>
      </c>
      <c r="M66" s="320" t="s">
        <v>556</v>
      </c>
    </row>
    <row r="67" spans="1:13">
      <c r="A67" s="301" t="s">
        <v>384</v>
      </c>
      <c r="B67" s="301" t="s">
        <v>389</v>
      </c>
      <c r="C67" s="301" t="s">
        <v>174</v>
      </c>
      <c r="D67" s="301" t="s">
        <v>384</v>
      </c>
      <c r="L67" s="319" t="s">
        <v>559</v>
      </c>
      <c r="M67" s="320" t="s">
        <v>558</v>
      </c>
    </row>
    <row r="68" spans="1:13">
      <c r="A68" s="301" t="s">
        <v>384</v>
      </c>
      <c r="B68" s="301" t="s">
        <v>390</v>
      </c>
      <c r="C68" s="301" t="s">
        <v>175</v>
      </c>
      <c r="D68" s="301" t="s">
        <v>384</v>
      </c>
      <c r="L68" s="319" t="s">
        <v>561</v>
      </c>
      <c r="M68" s="320" t="s">
        <v>560</v>
      </c>
    </row>
    <row r="69" spans="1:13">
      <c r="A69" s="301" t="s">
        <v>391</v>
      </c>
      <c r="B69" s="301" t="s">
        <v>392</v>
      </c>
      <c r="C69" s="301" t="s">
        <v>176</v>
      </c>
      <c r="D69" s="301" t="s">
        <v>391</v>
      </c>
      <c r="L69" s="319" t="s">
        <v>563</v>
      </c>
      <c r="M69" s="320" t="s">
        <v>562</v>
      </c>
    </row>
    <row r="70" spans="1:13">
      <c r="A70" s="301" t="s">
        <v>391</v>
      </c>
      <c r="B70" s="301" t="s">
        <v>393</v>
      </c>
      <c r="C70" s="301" t="s">
        <v>177</v>
      </c>
      <c r="D70" s="301" t="s">
        <v>391</v>
      </c>
      <c r="L70" s="319" t="s">
        <v>565</v>
      </c>
      <c r="M70" s="320" t="s">
        <v>564</v>
      </c>
    </row>
    <row r="71" spans="1:13">
      <c r="A71" s="301" t="s">
        <v>391</v>
      </c>
      <c r="B71" s="301" t="s">
        <v>394</v>
      </c>
      <c r="C71" s="301" t="s">
        <v>178</v>
      </c>
      <c r="D71" s="301" t="s">
        <v>391</v>
      </c>
      <c r="L71" s="319" t="s">
        <v>567</v>
      </c>
      <c r="M71" s="320" t="s">
        <v>566</v>
      </c>
    </row>
    <row r="72" spans="1:13">
      <c r="A72" s="301" t="s">
        <v>391</v>
      </c>
      <c r="B72" s="301" t="s">
        <v>395</v>
      </c>
      <c r="C72" s="301" t="s">
        <v>179</v>
      </c>
      <c r="D72" s="301" t="s">
        <v>391</v>
      </c>
      <c r="L72" s="319" t="s">
        <v>569</v>
      </c>
      <c r="M72" s="320" t="s">
        <v>568</v>
      </c>
    </row>
    <row r="73" spans="1:13">
      <c r="A73" s="301" t="s">
        <v>391</v>
      </c>
      <c r="B73" s="301" t="s">
        <v>396</v>
      </c>
      <c r="C73" s="301" t="s">
        <v>180</v>
      </c>
      <c r="D73" s="301" t="s">
        <v>391</v>
      </c>
      <c r="L73" s="319" t="s">
        <v>571</v>
      </c>
      <c r="M73" s="320" t="s">
        <v>570</v>
      </c>
    </row>
    <row r="74" spans="1:13">
      <c r="A74" s="301" t="s">
        <v>397</v>
      </c>
      <c r="B74" s="301" t="s">
        <v>398</v>
      </c>
      <c r="C74" s="301" t="s">
        <v>181</v>
      </c>
      <c r="D74" s="301" t="s">
        <v>397</v>
      </c>
      <c r="L74" s="319" t="s">
        <v>573</v>
      </c>
      <c r="M74" s="320" t="s">
        <v>572</v>
      </c>
    </row>
    <row r="75" spans="1:13">
      <c r="A75" s="301" t="s">
        <v>397</v>
      </c>
      <c r="B75" s="301" t="s">
        <v>399</v>
      </c>
      <c r="C75" s="301" t="s">
        <v>182</v>
      </c>
      <c r="D75" s="301" t="s">
        <v>397</v>
      </c>
      <c r="L75" s="319" t="s">
        <v>575</v>
      </c>
      <c r="M75" s="320" t="s">
        <v>574</v>
      </c>
    </row>
    <row r="76" spans="1:13">
      <c r="A76" s="301" t="s">
        <v>397</v>
      </c>
      <c r="B76" s="301" t="s">
        <v>400</v>
      </c>
      <c r="C76" s="301" t="s">
        <v>183</v>
      </c>
      <c r="D76" s="301" t="s">
        <v>397</v>
      </c>
      <c r="L76" s="319" t="s">
        <v>577</v>
      </c>
      <c r="M76" s="320" t="s">
        <v>576</v>
      </c>
    </row>
    <row r="77" spans="1:13">
      <c r="A77" s="301" t="s">
        <v>397</v>
      </c>
      <c r="B77" s="301" t="s">
        <v>401</v>
      </c>
      <c r="C77" s="301" t="s">
        <v>184</v>
      </c>
      <c r="D77" s="301" t="s">
        <v>397</v>
      </c>
      <c r="L77" s="319" t="s">
        <v>579</v>
      </c>
      <c r="M77" s="320" t="s">
        <v>578</v>
      </c>
    </row>
    <row r="78" spans="1:13">
      <c r="A78" s="301" t="s">
        <v>397</v>
      </c>
      <c r="B78" s="301" t="s">
        <v>402</v>
      </c>
      <c r="C78" s="301" t="s">
        <v>185</v>
      </c>
      <c r="D78" s="301" t="s">
        <v>397</v>
      </c>
      <c r="L78" s="319" t="s">
        <v>581</v>
      </c>
      <c r="M78" s="320" t="s">
        <v>580</v>
      </c>
    </row>
    <row r="79" spans="1:13">
      <c r="A79" s="301" t="s">
        <v>397</v>
      </c>
      <c r="B79" s="301" t="s">
        <v>403</v>
      </c>
      <c r="C79" s="301" t="s">
        <v>186</v>
      </c>
      <c r="D79" s="301" t="s">
        <v>397</v>
      </c>
      <c r="L79" s="319" t="s">
        <v>583</v>
      </c>
      <c r="M79" s="320" t="s">
        <v>582</v>
      </c>
    </row>
    <row r="80" spans="1:13">
      <c r="A80" s="301" t="s">
        <v>397</v>
      </c>
      <c r="B80" s="301" t="s">
        <v>404</v>
      </c>
      <c r="C80" s="301" t="s">
        <v>187</v>
      </c>
      <c r="D80" s="301" t="s">
        <v>397</v>
      </c>
      <c r="L80" s="319" t="s">
        <v>585</v>
      </c>
      <c r="M80" s="320" t="s">
        <v>584</v>
      </c>
    </row>
    <row r="81" spans="1:13">
      <c r="A81" s="301" t="s">
        <v>397</v>
      </c>
      <c r="B81" s="301" t="s">
        <v>405</v>
      </c>
      <c r="C81" s="301" t="s">
        <v>188</v>
      </c>
      <c r="D81" s="301" t="s">
        <v>397</v>
      </c>
      <c r="L81" s="319" t="s">
        <v>587</v>
      </c>
      <c r="M81" s="320" t="s">
        <v>586</v>
      </c>
    </row>
    <row r="82" spans="1:13">
      <c r="A82" s="301" t="s">
        <v>397</v>
      </c>
      <c r="B82" s="301" t="s">
        <v>406</v>
      </c>
      <c r="C82" s="301" t="s">
        <v>189</v>
      </c>
      <c r="D82" s="301" t="s">
        <v>397</v>
      </c>
      <c r="L82" s="319" t="s">
        <v>589</v>
      </c>
      <c r="M82" s="320" t="s">
        <v>588</v>
      </c>
    </row>
    <row r="83" spans="1:13">
      <c r="A83" s="301" t="s">
        <v>397</v>
      </c>
      <c r="B83" s="301" t="s">
        <v>407</v>
      </c>
      <c r="C83" s="301" t="s">
        <v>190</v>
      </c>
      <c r="D83" s="301" t="s">
        <v>397</v>
      </c>
      <c r="L83" s="319" t="s">
        <v>591</v>
      </c>
      <c r="M83" s="320" t="s">
        <v>590</v>
      </c>
    </row>
    <row r="84" spans="1:13">
      <c r="A84" s="301" t="s">
        <v>397</v>
      </c>
      <c r="B84" s="301" t="s">
        <v>408</v>
      </c>
      <c r="C84" s="301" t="s">
        <v>191</v>
      </c>
      <c r="D84" s="301" t="s">
        <v>397</v>
      </c>
      <c r="L84" s="319" t="s">
        <v>593</v>
      </c>
      <c r="M84" s="320" t="s">
        <v>592</v>
      </c>
    </row>
    <row r="85" spans="1:13">
      <c r="A85" s="301" t="s">
        <v>397</v>
      </c>
      <c r="B85" s="301" t="s">
        <v>409</v>
      </c>
      <c r="C85" s="301" t="s">
        <v>192</v>
      </c>
      <c r="D85" s="301" t="s">
        <v>397</v>
      </c>
      <c r="L85" s="319" t="s">
        <v>595</v>
      </c>
      <c r="M85" s="320" t="s">
        <v>594</v>
      </c>
    </row>
    <row r="86" spans="1:13">
      <c r="A86" s="301" t="s">
        <v>410</v>
      </c>
      <c r="B86" s="301" t="s">
        <v>411</v>
      </c>
      <c r="C86" s="301" t="s">
        <v>193</v>
      </c>
      <c r="D86" s="301" t="s">
        <v>410</v>
      </c>
      <c r="L86" s="319" t="s">
        <v>597</v>
      </c>
      <c r="M86" s="320" t="s">
        <v>596</v>
      </c>
    </row>
    <row r="87" spans="1:13">
      <c r="A87" s="301" t="s">
        <v>412</v>
      </c>
      <c r="B87" s="301" t="s">
        <v>413</v>
      </c>
      <c r="C87" s="301" t="s">
        <v>194</v>
      </c>
      <c r="D87" s="301" t="s">
        <v>412</v>
      </c>
      <c r="L87" s="319" t="s">
        <v>599</v>
      </c>
      <c r="M87" s="320" t="s">
        <v>598</v>
      </c>
    </row>
    <row r="88" spans="1:13">
      <c r="A88" s="301" t="s">
        <v>412</v>
      </c>
      <c r="B88" s="301" t="s">
        <v>414</v>
      </c>
      <c r="C88" s="301" t="s">
        <v>195</v>
      </c>
      <c r="D88" s="301" t="s">
        <v>412</v>
      </c>
      <c r="L88" s="319" t="s">
        <v>601</v>
      </c>
      <c r="M88" s="320" t="s">
        <v>600</v>
      </c>
    </row>
    <row r="89" spans="1:13">
      <c r="A89" s="301" t="s">
        <v>412</v>
      </c>
      <c r="B89" s="301" t="s">
        <v>415</v>
      </c>
      <c r="C89" s="301" t="s">
        <v>196</v>
      </c>
      <c r="D89" s="301" t="s">
        <v>412</v>
      </c>
      <c r="L89" s="319" t="s">
        <v>603</v>
      </c>
      <c r="M89" s="320" t="s">
        <v>602</v>
      </c>
    </row>
    <row r="90" spans="1:13">
      <c r="A90" s="301" t="s">
        <v>412</v>
      </c>
      <c r="B90" s="301" t="s">
        <v>416</v>
      </c>
      <c r="C90" s="301" t="s">
        <v>197</v>
      </c>
      <c r="D90" s="301" t="s">
        <v>412</v>
      </c>
      <c r="L90" s="319" t="s">
        <v>605</v>
      </c>
      <c r="M90" s="320" t="s">
        <v>604</v>
      </c>
    </row>
    <row r="91" spans="1:13">
      <c r="A91" s="301" t="s">
        <v>412</v>
      </c>
      <c r="B91" s="301" t="s">
        <v>417</v>
      </c>
      <c r="C91" s="301" t="s">
        <v>198</v>
      </c>
      <c r="D91" s="301" t="s">
        <v>412</v>
      </c>
      <c r="L91" s="319" t="s">
        <v>607</v>
      </c>
      <c r="M91" s="320" t="s">
        <v>606</v>
      </c>
    </row>
    <row r="92" spans="1:13">
      <c r="A92" s="301" t="s">
        <v>412</v>
      </c>
      <c r="B92" s="301" t="s">
        <v>418</v>
      </c>
      <c r="C92" s="301" t="s">
        <v>199</v>
      </c>
      <c r="D92" s="301" t="s">
        <v>412</v>
      </c>
      <c r="L92" s="319" t="s">
        <v>609</v>
      </c>
      <c r="M92" s="320" t="s">
        <v>608</v>
      </c>
    </row>
    <row r="93" spans="1:13">
      <c r="A93" s="301" t="s">
        <v>412</v>
      </c>
      <c r="B93" s="301" t="s">
        <v>420</v>
      </c>
      <c r="C93" s="301" t="s">
        <v>419</v>
      </c>
      <c r="D93" s="301" t="s">
        <v>412</v>
      </c>
      <c r="L93" s="319" t="s">
        <v>611</v>
      </c>
      <c r="M93" s="320" t="s">
        <v>610</v>
      </c>
    </row>
    <row r="94" spans="1:13">
      <c r="A94" s="301" t="s">
        <v>421</v>
      </c>
      <c r="B94" s="301" t="s">
        <v>422</v>
      </c>
      <c r="C94" s="301" t="s">
        <v>200</v>
      </c>
      <c r="D94" s="301" t="s">
        <v>421</v>
      </c>
      <c r="L94" s="319" t="s">
        <v>613</v>
      </c>
      <c r="M94" s="320" t="s">
        <v>612</v>
      </c>
    </row>
    <row r="95" spans="1:13">
      <c r="A95" s="301" t="s">
        <v>421</v>
      </c>
      <c r="B95" s="301" t="s">
        <v>423</v>
      </c>
      <c r="C95" s="301" t="s">
        <v>201</v>
      </c>
      <c r="D95" s="301" t="s">
        <v>421</v>
      </c>
      <c r="L95" s="319" t="s">
        <v>615</v>
      </c>
      <c r="M95" s="320" t="s">
        <v>614</v>
      </c>
    </row>
    <row r="96" spans="1:13">
      <c r="A96" s="301" t="s">
        <v>421</v>
      </c>
      <c r="B96" s="301" t="s">
        <v>424</v>
      </c>
      <c r="C96" s="301" t="s">
        <v>202</v>
      </c>
      <c r="D96" s="301" t="s">
        <v>421</v>
      </c>
      <c r="L96" s="319" t="s">
        <v>617</v>
      </c>
      <c r="M96" s="320" t="s">
        <v>616</v>
      </c>
    </row>
    <row r="97" spans="1:13">
      <c r="A97" s="301" t="s">
        <v>421</v>
      </c>
      <c r="B97" s="301" t="s">
        <v>425</v>
      </c>
      <c r="C97" s="301" t="s">
        <v>203</v>
      </c>
      <c r="D97" s="301" t="s">
        <v>421</v>
      </c>
      <c r="L97" s="319" t="s">
        <v>619</v>
      </c>
      <c r="M97" s="320" t="s">
        <v>618</v>
      </c>
    </row>
    <row r="98" spans="1:13">
      <c r="A98" s="301" t="s">
        <v>421</v>
      </c>
      <c r="B98" s="301" t="s">
        <v>426</v>
      </c>
      <c r="C98" s="301" t="s">
        <v>204</v>
      </c>
      <c r="D98" s="301" t="s">
        <v>421</v>
      </c>
      <c r="L98" s="319" t="s">
        <v>621</v>
      </c>
      <c r="M98" s="320" t="s">
        <v>620</v>
      </c>
    </row>
    <row r="99" spans="1:13">
      <c r="B99" s="280"/>
      <c r="C99" s="280" t="s">
        <v>427</v>
      </c>
      <c r="L99" s="319" t="s">
        <v>624</v>
      </c>
      <c r="M99" s="320" t="s">
        <v>148</v>
      </c>
    </row>
    <row r="100" spans="1:13">
      <c r="B100" s="280" t="s">
        <v>429</v>
      </c>
      <c r="C100" s="280" t="s">
        <v>428</v>
      </c>
      <c r="L100" s="319" t="s">
        <v>625</v>
      </c>
      <c r="M100" s="320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80" t="s">
        <v>1009</v>
      </c>
      <c r="C450" s="342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71" t="s">
        <v>472</v>
      </c>
      <c r="B509" s="371" t="s">
        <v>1065</v>
      </c>
      <c r="C509" s="371">
        <v>5150100101</v>
      </c>
    </row>
    <row r="510" spans="1:4">
      <c r="A510" s="371" t="s">
        <v>472</v>
      </c>
      <c r="B510" s="371" t="s">
        <v>1066</v>
      </c>
      <c r="C510" s="371">
        <v>5150959502</v>
      </c>
    </row>
    <row r="511" spans="1:4">
      <c r="A511" s="371" t="s">
        <v>472</v>
      </c>
      <c r="B511" s="371" t="s">
        <v>1067</v>
      </c>
      <c r="C511" s="371">
        <v>5150050101</v>
      </c>
    </row>
    <row r="512" spans="1:4">
      <c r="A512" s="371" t="s">
        <v>472</v>
      </c>
      <c r="B512" s="371" t="s">
        <v>1068</v>
      </c>
      <c r="C512" s="371">
        <v>5150959595</v>
      </c>
    </row>
    <row r="513" spans="1:3">
      <c r="A513" s="371" t="s">
        <v>472</v>
      </c>
      <c r="B513" s="371" t="s">
        <v>1069</v>
      </c>
      <c r="C513" s="371">
        <v>5150150101</v>
      </c>
    </row>
    <row r="514" spans="1:3">
      <c r="A514" s="371" t="s">
        <v>472</v>
      </c>
      <c r="B514" s="371" t="s">
        <v>1070</v>
      </c>
      <c r="C514" s="371">
        <v>5150959501</v>
      </c>
    </row>
    <row r="515" spans="1:3">
      <c r="A515" s="371" t="s">
        <v>472</v>
      </c>
      <c r="B515" s="371" t="s">
        <v>1071</v>
      </c>
      <c r="C515" s="371">
        <v>5120600102</v>
      </c>
    </row>
    <row r="516" spans="1:3">
      <c r="A516" s="371" t="s">
        <v>472</v>
      </c>
      <c r="B516" s="371" t="s">
        <v>1072</v>
      </c>
      <c r="C516" s="371">
        <v>5120400101</v>
      </c>
    </row>
    <row r="517" spans="1:3">
      <c r="A517" s="371" t="s">
        <v>472</v>
      </c>
      <c r="B517" s="371" t="s">
        <v>1073</v>
      </c>
      <c r="C517" s="371">
        <v>5120100101</v>
      </c>
    </row>
    <row r="518" spans="1:3">
      <c r="A518" s="371" t="s">
        <v>472</v>
      </c>
      <c r="B518" s="371" t="s">
        <v>1074</v>
      </c>
      <c r="C518" s="371">
        <v>5120200102</v>
      </c>
    </row>
    <row r="519" spans="1:3">
      <c r="A519" s="371" t="s">
        <v>472</v>
      </c>
      <c r="B519" s="371" t="s">
        <v>1075</v>
      </c>
      <c r="C519" s="371">
        <v>5120250101</v>
      </c>
    </row>
    <row r="520" spans="1:3">
      <c r="A520" s="371" t="s">
        <v>472</v>
      </c>
      <c r="B520" s="371" t="s">
        <v>1076</v>
      </c>
      <c r="C520" s="371">
        <v>5120250103</v>
      </c>
    </row>
    <row r="521" spans="1:3">
      <c r="A521" s="371" t="s">
        <v>472</v>
      </c>
      <c r="B521" s="371" t="s">
        <v>1077</v>
      </c>
      <c r="C521" s="371">
        <v>5120250102</v>
      </c>
    </row>
    <row r="522" spans="1:3">
      <c r="A522" s="371" t="s">
        <v>472</v>
      </c>
      <c r="B522" s="371" t="s">
        <v>1078</v>
      </c>
      <c r="C522" s="371">
        <v>5120600101</v>
      </c>
    </row>
    <row r="523" spans="1:3">
      <c r="A523" s="371" t="s">
        <v>472</v>
      </c>
      <c r="B523" s="371" t="s">
        <v>1079</v>
      </c>
      <c r="C523" s="371">
        <v>5120300104</v>
      </c>
    </row>
    <row r="524" spans="1:3">
      <c r="A524" s="371" t="s">
        <v>472</v>
      </c>
      <c r="B524" s="371" t="s">
        <v>1080</v>
      </c>
      <c r="C524" s="371">
        <v>5120300103</v>
      </c>
    </row>
    <row r="525" spans="1:3">
      <c r="A525" s="371" t="s">
        <v>472</v>
      </c>
      <c r="B525" s="371" t="s">
        <v>1081</v>
      </c>
      <c r="C525" s="371">
        <v>5120250104</v>
      </c>
    </row>
    <row r="526" spans="1:3">
      <c r="A526" s="371" t="s">
        <v>472</v>
      </c>
      <c r="B526" s="371" t="s">
        <v>1082</v>
      </c>
      <c r="C526" s="371">
        <v>5120150101</v>
      </c>
    </row>
    <row r="527" spans="1:3">
      <c r="A527" s="371" t="s">
        <v>472</v>
      </c>
      <c r="B527" s="371" t="s">
        <v>1083</v>
      </c>
      <c r="C527" s="371">
        <v>5120300101</v>
      </c>
    </row>
    <row r="528" spans="1:3">
      <c r="A528" s="371" t="s">
        <v>472</v>
      </c>
      <c r="B528" s="371" t="s">
        <v>1084</v>
      </c>
      <c r="C528" s="371">
        <v>5120200101</v>
      </c>
    </row>
    <row r="529" spans="1:3">
      <c r="A529" s="371" t="s">
        <v>472</v>
      </c>
      <c r="B529" s="371" t="s">
        <v>1085</v>
      </c>
      <c r="C529" s="371">
        <v>5120300102</v>
      </c>
    </row>
    <row r="530" spans="1:3">
      <c r="A530" s="371" t="s">
        <v>472</v>
      </c>
      <c r="B530" s="371" t="s">
        <v>1086</v>
      </c>
      <c r="C530" s="371">
        <v>5120200195</v>
      </c>
    </row>
    <row r="531" spans="1:3">
      <c r="A531" s="371" t="s">
        <v>472</v>
      </c>
      <c r="B531" s="371" t="s">
        <v>1086</v>
      </c>
      <c r="C531" s="371">
        <v>5120250195</v>
      </c>
    </row>
    <row r="532" spans="1:3">
      <c r="A532" s="371" t="s">
        <v>472</v>
      </c>
      <c r="B532" s="371" t="s">
        <v>1086</v>
      </c>
      <c r="C532" s="371">
        <v>5120300195</v>
      </c>
    </row>
    <row r="533" spans="1:3">
      <c r="A533" s="371" t="s">
        <v>472</v>
      </c>
      <c r="B533" s="371" t="s">
        <v>1086</v>
      </c>
      <c r="C533" s="371">
        <v>5120600195</v>
      </c>
    </row>
    <row r="534" spans="1:3">
      <c r="A534" s="371" t="s">
        <v>472</v>
      </c>
      <c r="B534" s="371" t="s">
        <v>1086</v>
      </c>
      <c r="C534" s="371">
        <v>5120959595</v>
      </c>
    </row>
    <row r="535" spans="1:3">
      <c r="A535" s="371" t="s">
        <v>472</v>
      </c>
      <c r="B535" s="371" t="s">
        <v>1087</v>
      </c>
      <c r="C535" s="371">
        <v>5120600104</v>
      </c>
    </row>
    <row r="536" spans="1:3">
      <c r="A536" s="371" t="s">
        <v>472</v>
      </c>
      <c r="B536" s="371" t="s">
        <v>1088</v>
      </c>
      <c r="C536" s="371">
        <v>5120600103</v>
      </c>
    </row>
    <row r="537" spans="1:3">
      <c r="A537" s="371" t="s">
        <v>472</v>
      </c>
      <c r="B537" s="371" t="s">
        <v>1089</v>
      </c>
      <c r="C537" s="371">
        <v>5120600105</v>
      </c>
    </row>
    <row r="538" spans="1:3">
      <c r="A538" s="371" t="s">
        <v>472</v>
      </c>
      <c r="B538" s="371" t="s">
        <v>1090</v>
      </c>
      <c r="C538" s="371">
        <v>5120700101</v>
      </c>
    </row>
    <row r="539" spans="1:3">
      <c r="A539" s="371" t="s">
        <v>472</v>
      </c>
      <c r="B539" s="371" t="s">
        <v>1091</v>
      </c>
      <c r="C539" s="371">
        <v>5120050101</v>
      </c>
    </row>
    <row r="540" spans="1:3">
      <c r="A540" s="371" t="s">
        <v>472</v>
      </c>
      <c r="B540" s="371" t="s">
        <v>1092</v>
      </c>
      <c r="C540" s="371">
        <v>5105450104</v>
      </c>
    </row>
    <row r="541" spans="1:3">
      <c r="A541" s="371" t="s">
        <v>472</v>
      </c>
      <c r="B541" s="371" t="s">
        <v>1093</v>
      </c>
      <c r="C541" s="371">
        <v>5105450103</v>
      </c>
    </row>
    <row r="542" spans="1:3">
      <c r="A542" s="371" t="s">
        <v>472</v>
      </c>
      <c r="B542" s="371" t="s">
        <v>1094</v>
      </c>
      <c r="C542" s="371">
        <v>5105450101</v>
      </c>
    </row>
    <row r="543" spans="1:3">
      <c r="A543" s="371" t="s">
        <v>472</v>
      </c>
      <c r="B543" s="371" t="s">
        <v>1095</v>
      </c>
      <c r="C543" s="371">
        <v>5105450102</v>
      </c>
    </row>
    <row r="544" spans="1:3">
      <c r="A544" s="371" t="s">
        <v>472</v>
      </c>
      <c r="B544" s="371" t="s">
        <v>1096</v>
      </c>
      <c r="C544" s="371">
        <v>5105450105</v>
      </c>
    </row>
    <row r="545" spans="1:3">
      <c r="A545" s="371" t="s">
        <v>472</v>
      </c>
      <c r="B545" s="371" t="s">
        <v>1097</v>
      </c>
      <c r="C545" s="371">
        <v>5105630103</v>
      </c>
    </row>
    <row r="546" spans="1:3">
      <c r="A546" s="371" t="s">
        <v>472</v>
      </c>
      <c r="B546" s="371" t="s">
        <v>1098</v>
      </c>
      <c r="C546" s="371">
        <v>5105630101</v>
      </c>
    </row>
    <row r="547" spans="1:3">
      <c r="A547" s="371" t="s">
        <v>472</v>
      </c>
      <c r="B547" s="371" t="s">
        <v>1099</v>
      </c>
      <c r="C547" s="371">
        <v>5125100101</v>
      </c>
    </row>
    <row r="548" spans="1:3">
      <c r="A548" s="371" t="s">
        <v>472</v>
      </c>
      <c r="B548" s="371" t="s">
        <v>1100</v>
      </c>
      <c r="C548" s="371">
        <v>5125050101</v>
      </c>
    </row>
    <row r="549" spans="1:3">
      <c r="A549" s="371" t="s">
        <v>472</v>
      </c>
      <c r="B549" s="371" t="s">
        <v>1101</v>
      </c>
      <c r="C549" s="371">
        <v>5195959501</v>
      </c>
    </row>
    <row r="550" spans="1:3">
      <c r="A550" s="371" t="s">
        <v>472</v>
      </c>
      <c r="B550" s="371" t="s">
        <v>1102</v>
      </c>
      <c r="C550" s="371">
        <v>5195959502</v>
      </c>
    </row>
    <row r="551" spans="1:3">
      <c r="A551" s="371" t="s">
        <v>472</v>
      </c>
      <c r="B551" s="371" t="s">
        <v>1103</v>
      </c>
      <c r="C551" s="371">
        <v>5195800101</v>
      </c>
    </row>
    <row r="552" spans="1:3">
      <c r="A552" s="371" t="s">
        <v>472</v>
      </c>
      <c r="B552" s="371" t="s">
        <v>1104</v>
      </c>
      <c r="C552" s="371">
        <v>5195959527</v>
      </c>
    </row>
    <row r="553" spans="1:3">
      <c r="A553" s="371" t="s">
        <v>472</v>
      </c>
      <c r="B553" s="371" t="s">
        <v>1105</v>
      </c>
      <c r="C553" s="371">
        <v>5195959503</v>
      </c>
    </row>
    <row r="554" spans="1:3">
      <c r="A554" s="371" t="s">
        <v>472</v>
      </c>
      <c r="B554" s="371" t="s">
        <v>1106</v>
      </c>
      <c r="C554" s="371">
        <v>5195959531</v>
      </c>
    </row>
    <row r="555" spans="1:3">
      <c r="A555" s="371" t="s">
        <v>472</v>
      </c>
      <c r="B555" s="371" t="s">
        <v>1107</v>
      </c>
      <c r="C555" s="371">
        <v>5195959530</v>
      </c>
    </row>
    <row r="556" spans="1:3">
      <c r="A556" s="371" t="s">
        <v>472</v>
      </c>
      <c r="B556" s="371" t="s">
        <v>1108</v>
      </c>
      <c r="C556" s="371">
        <v>5195600101</v>
      </c>
    </row>
    <row r="557" spans="1:3">
      <c r="A557" s="371" t="s">
        <v>472</v>
      </c>
      <c r="B557" s="371" t="s">
        <v>1109</v>
      </c>
      <c r="C557" s="371">
        <v>5195350101</v>
      </c>
    </row>
    <row r="558" spans="1:3">
      <c r="A558" s="371" t="s">
        <v>472</v>
      </c>
      <c r="B558" s="371" t="s">
        <v>1110</v>
      </c>
      <c r="C558" s="371">
        <v>5195050101</v>
      </c>
    </row>
    <row r="559" spans="1:3">
      <c r="A559" s="371" t="s">
        <v>472</v>
      </c>
      <c r="B559" s="371" t="s">
        <v>1111</v>
      </c>
      <c r="C559" s="371">
        <v>5195959504</v>
      </c>
    </row>
    <row r="560" spans="1:3">
      <c r="A560" s="371" t="s">
        <v>472</v>
      </c>
      <c r="B560" s="371" t="s">
        <v>1112</v>
      </c>
      <c r="C560" s="371">
        <v>5195959505</v>
      </c>
    </row>
    <row r="561" spans="1:3">
      <c r="A561" s="371" t="s">
        <v>472</v>
      </c>
      <c r="B561" s="371" t="s">
        <v>1113</v>
      </c>
      <c r="C561" s="371">
        <v>5195959506</v>
      </c>
    </row>
    <row r="562" spans="1:3">
      <c r="A562" s="371" t="s">
        <v>472</v>
      </c>
      <c r="B562" s="371" t="s">
        <v>1114</v>
      </c>
      <c r="C562" s="371">
        <v>5195250101</v>
      </c>
    </row>
    <row r="563" spans="1:3">
      <c r="A563" s="371" t="s">
        <v>472</v>
      </c>
      <c r="B563" s="371" t="s">
        <v>1115</v>
      </c>
      <c r="C563" s="371">
        <v>5195959525</v>
      </c>
    </row>
    <row r="564" spans="1:3">
      <c r="A564" s="371" t="s">
        <v>472</v>
      </c>
      <c r="B564" s="371" t="s">
        <v>1116</v>
      </c>
      <c r="C564" s="371">
        <v>5195959507</v>
      </c>
    </row>
    <row r="565" spans="1:3">
      <c r="A565" s="371" t="s">
        <v>472</v>
      </c>
      <c r="B565" s="371" t="s">
        <v>1117</v>
      </c>
      <c r="C565" s="371">
        <v>5195959508</v>
      </c>
    </row>
    <row r="566" spans="1:3">
      <c r="A566" s="371" t="s">
        <v>472</v>
      </c>
      <c r="B566" s="371" t="s">
        <v>1118</v>
      </c>
      <c r="C566" s="371">
        <v>5195959526</v>
      </c>
    </row>
    <row r="567" spans="1:3">
      <c r="A567" s="371" t="s">
        <v>472</v>
      </c>
      <c r="B567" s="371" t="s">
        <v>1119</v>
      </c>
      <c r="C567" s="371">
        <v>5195959509</v>
      </c>
    </row>
    <row r="568" spans="1:3">
      <c r="A568" s="371" t="s">
        <v>472</v>
      </c>
      <c r="B568" s="371" t="s">
        <v>1120</v>
      </c>
      <c r="C568" s="371">
        <v>5195959510</v>
      </c>
    </row>
    <row r="569" spans="1:3">
      <c r="A569" s="371" t="s">
        <v>472</v>
      </c>
      <c r="B569" s="371" t="s">
        <v>1121</v>
      </c>
      <c r="C569" s="371">
        <v>5195400101</v>
      </c>
    </row>
    <row r="570" spans="1:3">
      <c r="A570" s="371" t="s">
        <v>472</v>
      </c>
      <c r="B570" s="371" t="s">
        <v>1122</v>
      </c>
      <c r="C570" s="371">
        <v>5195500101</v>
      </c>
    </row>
    <row r="571" spans="1:3">
      <c r="A571" s="371" t="s">
        <v>472</v>
      </c>
      <c r="B571" s="371" t="s">
        <v>1123</v>
      </c>
      <c r="C571" s="371">
        <v>5195959511</v>
      </c>
    </row>
    <row r="572" spans="1:3">
      <c r="A572" s="371" t="s">
        <v>472</v>
      </c>
      <c r="B572" s="371" t="s">
        <v>1124</v>
      </c>
      <c r="C572" s="371">
        <v>5195959528</v>
      </c>
    </row>
    <row r="573" spans="1:3">
      <c r="A573" s="371" t="s">
        <v>472</v>
      </c>
      <c r="B573" s="371" t="s">
        <v>1125</v>
      </c>
      <c r="C573" s="371">
        <v>5195959512</v>
      </c>
    </row>
    <row r="574" spans="1:3">
      <c r="A574" s="371" t="s">
        <v>472</v>
      </c>
      <c r="B574" s="371" t="s">
        <v>1126</v>
      </c>
      <c r="C574" s="371">
        <v>5195959513</v>
      </c>
    </row>
    <row r="575" spans="1:3">
      <c r="A575" s="371" t="s">
        <v>472</v>
      </c>
      <c r="B575" s="371" t="s">
        <v>1127</v>
      </c>
      <c r="C575" s="371">
        <v>5195200101</v>
      </c>
    </row>
    <row r="576" spans="1:3">
      <c r="A576" s="371" t="s">
        <v>472</v>
      </c>
      <c r="B576" s="371" t="s">
        <v>1128</v>
      </c>
      <c r="C576" s="371">
        <v>5195959515</v>
      </c>
    </row>
    <row r="577" spans="1:3">
      <c r="A577" s="371" t="s">
        <v>472</v>
      </c>
      <c r="B577" s="371" t="s">
        <v>1129</v>
      </c>
      <c r="C577" s="371">
        <v>5195959516</v>
      </c>
    </row>
    <row r="578" spans="1:3">
      <c r="A578" s="371" t="s">
        <v>472</v>
      </c>
      <c r="B578" s="371" t="s">
        <v>1130</v>
      </c>
      <c r="C578" s="371">
        <v>5195959517</v>
      </c>
    </row>
    <row r="579" spans="1:3">
      <c r="A579" s="371" t="s">
        <v>472</v>
      </c>
      <c r="B579" s="371" t="s">
        <v>1131</v>
      </c>
      <c r="C579" s="371">
        <v>5195959518</v>
      </c>
    </row>
    <row r="580" spans="1:3">
      <c r="A580" s="371" t="s">
        <v>472</v>
      </c>
      <c r="B580" s="371" t="s">
        <v>1132</v>
      </c>
      <c r="C580" s="371">
        <v>5195700101</v>
      </c>
    </row>
    <row r="581" spans="1:3">
      <c r="A581" s="371" t="s">
        <v>472</v>
      </c>
      <c r="B581" s="371" t="s">
        <v>1133</v>
      </c>
      <c r="C581" s="371">
        <v>5195959519</v>
      </c>
    </row>
    <row r="582" spans="1:3">
      <c r="A582" s="371" t="s">
        <v>472</v>
      </c>
      <c r="B582" s="371" t="s">
        <v>1134</v>
      </c>
      <c r="C582" s="371">
        <v>5195100102</v>
      </c>
    </row>
    <row r="583" spans="1:3">
      <c r="A583" s="371" t="s">
        <v>472</v>
      </c>
      <c r="B583" s="371" t="s">
        <v>1135</v>
      </c>
      <c r="C583" s="371">
        <v>5195959520</v>
      </c>
    </row>
    <row r="584" spans="1:3">
      <c r="A584" s="371" t="s">
        <v>472</v>
      </c>
      <c r="B584" s="371" t="s">
        <v>1136</v>
      </c>
      <c r="C584" s="371">
        <v>5195550101</v>
      </c>
    </row>
    <row r="585" spans="1:3">
      <c r="A585" s="371" t="s">
        <v>472</v>
      </c>
      <c r="B585" s="371" t="s">
        <v>1137</v>
      </c>
      <c r="C585" s="371">
        <v>5195150101</v>
      </c>
    </row>
    <row r="586" spans="1:3">
      <c r="A586" s="371" t="s">
        <v>472</v>
      </c>
      <c r="B586" s="371" t="s">
        <v>1138</v>
      </c>
      <c r="C586" s="371">
        <v>5195959521</v>
      </c>
    </row>
    <row r="587" spans="1:3">
      <c r="A587" s="371" t="s">
        <v>472</v>
      </c>
      <c r="B587" s="371" t="s">
        <v>1139</v>
      </c>
      <c r="C587" s="371">
        <v>5195959522</v>
      </c>
    </row>
    <row r="588" spans="1:3">
      <c r="A588" s="371" t="s">
        <v>472</v>
      </c>
      <c r="B588" s="371" t="s">
        <v>1140</v>
      </c>
      <c r="C588" s="371">
        <v>5195959595</v>
      </c>
    </row>
    <row r="589" spans="1:3">
      <c r="A589" s="371" t="s">
        <v>472</v>
      </c>
      <c r="B589" s="371" t="s">
        <v>1141</v>
      </c>
      <c r="C589" s="371">
        <v>5195650101</v>
      </c>
    </row>
    <row r="590" spans="1:3">
      <c r="A590" s="371" t="s">
        <v>472</v>
      </c>
      <c r="B590" s="371" t="s">
        <v>1142</v>
      </c>
      <c r="C590" s="371">
        <v>5195750101</v>
      </c>
    </row>
    <row r="591" spans="1:3">
      <c r="A591" s="371" t="s">
        <v>472</v>
      </c>
      <c r="B591" s="371" t="s">
        <v>1143</v>
      </c>
      <c r="C591" s="371">
        <v>5195100103</v>
      </c>
    </row>
    <row r="592" spans="1:3">
      <c r="A592" s="371" t="s">
        <v>472</v>
      </c>
      <c r="B592" s="371" t="s">
        <v>1144</v>
      </c>
      <c r="C592" s="371">
        <v>5195959524</v>
      </c>
    </row>
    <row r="593" spans="1:3">
      <c r="A593" s="371" t="s">
        <v>472</v>
      </c>
      <c r="B593" s="371" t="s">
        <v>1145</v>
      </c>
      <c r="C593" s="371">
        <v>5195600102</v>
      </c>
    </row>
    <row r="594" spans="1:3">
      <c r="A594" s="371" t="s">
        <v>472</v>
      </c>
      <c r="B594" s="371" t="s">
        <v>1146</v>
      </c>
      <c r="C594" s="371">
        <v>5195100101</v>
      </c>
    </row>
    <row r="595" spans="1:3">
      <c r="A595" s="371" t="s">
        <v>472</v>
      </c>
      <c r="B595" s="371" t="s">
        <v>1147</v>
      </c>
      <c r="C595" s="371">
        <v>5195100104</v>
      </c>
    </row>
    <row r="596" spans="1:3">
      <c r="A596" s="371" t="s">
        <v>472</v>
      </c>
      <c r="B596" s="371" t="s">
        <v>1148</v>
      </c>
      <c r="C596" s="371">
        <v>5195450101</v>
      </c>
    </row>
    <row r="597" spans="1:3">
      <c r="A597" s="371" t="s">
        <v>472</v>
      </c>
      <c r="B597" s="371" t="s">
        <v>1149</v>
      </c>
      <c r="C597" s="371">
        <v>5195300101</v>
      </c>
    </row>
    <row r="598" spans="1:3">
      <c r="A598" s="371" t="s">
        <v>472</v>
      </c>
      <c r="B598" s="371" t="s">
        <v>1150</v>
      </c>
      <c r="C598" s="371">
        <v>5155050102</v>
      </c>
    </row>
    <row r="599" spans="1:3">
      <c r="A599" s="371" t="s">
        <v>472</v>
      </c>
      <c r="B599" s="371" t="s">
        <v>1151</v>
      </c>
      <c r="C599" s="371">
        <v>5155050101</v>
      </c>
    </row>
    <row r="600" spans="1:3">
      <c r="A600" s="371" t="s">
        <v>472</v>
      </c>
      <c r="B600" s="371" t="s">
        <v>1152</v>
      </c>
      <c r="C600" s="371">
        <v>5155959595</v>
      </c>
    </row>
    <row r="601" spans="1:3">
      <c r="A601" s="371" t="s">
        <v>472</v>
      </c>
      <c r="B601" s="371" t="s">
        <v>1153</v>
      </c>
      <c r="C601" s="371">
        <v>5155150101</v>
      </c>
    </row>
    <row r="602" spans="1:3">
      <c r="A602" s="371" t="s">
        <v>472</v>
      </c>
      <c r="B602" s="371" t="s">
        <v>1154</v>
      </c>
      <c r="C602" s="371">
        <v>5155150102</v>
      </c>
    </row>
    <row r="603" spans="1:3">
      <c r="A603" s="371" t="s">
        <v>472</v>
      </c>
      <c r="B603" s="371" t="s">
        <v>1155</v>
      </c>
      <c r="C603" s="371">
        <v>5155200101</v>
      </c>
    </row>
    <row r="604" spans="1:3">
      <c r="A604" s="371" t="s">
        <v>472</v>
      </c>
      <c r="B604" s="371" t="s">
        <v>1156</v>
      </c>
      <c r="C604" s="371">
        <v>5105660102</v>
      </c>
    </row>
    <row r="605" spans="1:3">
      <c r="A605" s="371" t="s">
        <v>472</v>
      </c>
      <c r="B605" s="371" t="s">
        <v>1157</v>
      </c>
      <c r="C605" s="371">
        <v>5105660103</v>
      </c>
    </row>
    <row r="606" spans="1:3">
      <c r="A606" s="371" t="s">
        <v>472</v>
      </c>
      <c r="B606" s="371" t="s">
        <v>1158</v>
      </c>
      <c r="C606" s="371">
        <v>5105660101</v>
      </c>
    </row>
    <row r="607" spans="1:3">
      <c r="A607" s="371" t="s">
        <v>472</v>
      </c>
      <c r="B607" s="371" t="s">
        <v>1159</v>
      </c>
      <c r="C607" s="371">
        <v>5140050101</v>
      </c>
    </row>
    <row r="608" spans="1:3">
      <c r="A608" s="371" t="s">
        <v>472</v>
      </c>
      <c r="B608" s="371" t="s">
        <v>1160</v>
      </c>
      <c r="C608" s="371">
        <v>5140959595</v>
      </c>
    </row>
    <row r="609" spans="1:3">
      <c r="A609" s="371" t="s">
        <v>472</v>
      </c>
      <c r="B609" s="371" t="s">
        <v>1161</v>
      </c>
      <c r="C609" s="371">
        <v>5140150101</v>
      </c>
    </row>
    <row r="610" spans="1:3">
      <c r="A610" s="371" t="s">
        <v>472</v>
      </c>
      <c r="B610" s="371" t="s">
        <v>657</v>
      </c>
      <c r="C610" s="371">
        <v>5110300101</v>
      </c>
    </row>
    <row r="611" spans="1:3">
      <c r="A611" s="371" t="s">
        <v>472</v>
      </c>
      <c r="B611" s="371" t="s">
        <v>658</v>
      </c>
      <c r="C611" s="371">
        <v>5110250101</v>
      </c>
    </row>
    <row r="612" spans="1:3">
      <c r="A612" s="371" t="s">
        <v>472</v>
      </c>
      <c r="B612" s="371" t="s">
        <v>1162</v>
      </c>
      <c r="C612" s="371">
        <v>5110350101</v>
      </c>
    </row>
    <row r="613" spans="1:3">
      <c r="A613" s="371" t="s">
        <v>472</v>
      </c>
      <c r="B613" s="371" t="s">
        <v>1163</v>
      </c>
      <c r="C613" s="371">
        <v>5110150101</v>
      </c>
    </row>
    <row r="614" spans="1:3">
      <c r="A614" s="371" t="s">
        <v>472</v>
      </c>
      <c r="B614" s="371" t="s">
        <v>1164</v>
      </c>
      <c r="C614" s="371">
        <v>5110200101</v>
      </c>
    </row>
    <row r="615" spans="1:3">
      <c r="A615" s="371" t="s">
        <v>472</v>
      </c>
      <c r="B615" s="371" t="s">
        <v>1165</v>
      </c>
      <c r="C615" s="371">
        <v>5110050101</v>
      </c>
    </row>
    <row r="616" spans="1:3">
      <c r="A616" s="371" t="s">
        <v>472</v>
      </c>
      <c r="B616" s="371" t="s">
        <v>1166</v>
      </c>
      <c r="C616" s="371">
        <v>5110959595</v>
      </c>
    </row>
    <row r="617" spans="1:3">
      <c r="A617" s="371" t="s">
        <v>472</v>
      </c>
      <c r="B617" s="371" t="s">
        <v>1167</v>
      </c>
      <c r="C617" s="371">
        <v>5110959502</v>
      </c>
    </row>
    <row r="618" spans="1:3">
      <c r="A618" s="371" t="s">
        <v>472</v>
      </c>
      <c r="B618" s="371" t="s">
        <v>1168</v>
      </c>
      <c r="C618" s="371">
        <v>5110100101</v>
      </c>
    </row>
    <row r="619" spans="1:3">
      <c r="A619" s="371" t="s">
        <v>472</v>
      </c>
      <c r="B619" s="371" t="s">
        <v>1169</v>
      </c>
      <c r="C619" s="371">
        <v>5110959501</v>
      </c>
    </row>
    <row r="620" spans="1:3">
      <c r="A620" s="371" t="s">
        <v>472</v>
      </c>
      <c r="B620" s="371" t="s">
        <v>1170</v>
      </c>
      <c r="C620" s="371">
        <v>5115150101</v>
      </c>
    </row>
    <row r="621" spans="1:3">
      <c r="A621" s="371" t="s">
        <v>472</v>
      </c>
      <c r="B621" s="371" t="s">
        <v>1171</v>
      </c>
      <c r="C621" s="371">
        <v>5115100101</v>
      </c>
    </row>
    <row r="622" spans="1:3">
      <c r="A622" s="371" t="s">
        <v>472</v>
      </c>
      <c r="B622" s="371" t="s">
        <v>1172</v>
      </c>
      <c r="C622" s="371">
        <v>5115250101</v>
      </c>
    </row>
    <row r="623" spans="1:3">
      <c r="A623" s="371" t="s">
        <v>472</v>
      </c>
      <c r="B623" s="371" t="s">
        <v>1173</v>
      </c>
      <c r="C623" s="371">
        <v>5115400101</v>
      </c>
    </row>
    <row r="624" spans="1:3">
      <c r="A624" s="371" t="s">
        <v>472</v>
      </c>
      <c r="B624" s="371" t="s">
        <v>1174</v>
      </c>
      <c r="C624" s="371">
        <v>5115959501</v>
      </c>
    </row>
    <row r="625" spans="1:3">
      <c r="A625" s="371" t="s">
        <v>472</v>
      </c>
      <c r="B625" s="371" t="s">
        <v>1175</v>
      </c>
      <c r="C625" s="371">
        <v>5115959503</v>
      </c>
    </row>
    <row r="626" spans="1:3">
      <c r="A626" s="371" t="s">
        <v>472</v>
      </c>
      <c r="B626" s="371" t="s">
        <v>1176</v>
      </c>
      <c r="C626" s="371">
        <v>5115959502</v>
      </c>
    </row>
    <row r="627" spans="1:3">
      <c r="A627" s="371" t="s">
        <v>472</v>
      </c>
      <c r="B627" s="371" t="s">
        <v>1177</v>
      </c>
      <c r="C627" s="371">
        <v>5115450101</v>
      </c>
    </row>
    <row r="628" spans="1:3">
      <c r="A628" s="371" t="s">
        <v>472</v>
      </c>
      <c r="B628" s="371" t="s">
        <v>1178</v>
      </c>
      <c r="C628" s="371">
        <v>5115050101</v>
      </c>
    </row>
    <row r="629" spans="1:3">
      <c r="A629" s="371" t="s">
        <v>472</v>
      </c>
      <c r="B629" s="371" t="s">
        <v>1179</v>
      </c>
      <c r="C629" s="371">
        <v>5115959595</v>
      </c>
    </row>
    <row r="630" spans="1:3">
      <c r="A630" s="371" t="s">
        <v>472</v>
      </c>
      <c r="B630" s="371" t="s">
        <v>1180</v>
      </c>
      <c r="C630" s="371">
        <v>5195959529</v>
      </c>
    </row>
    <row r="631" spans="1:3">
      <c r="A631" s="371" t="s">
        <v>472</v>
      </c>
      <c r="B631" s="371" t="s">
        <v>1181</v>
      </c>
      <c r="C631" s="371">
        <v>5195959523</v>
      </c>
    </row>
    <row r="632" spans="1:3">
      <c r="A632" s="371" t="s">
        <v>472</v>
      </c>
      <c r="B632" s="371" t="s">
        <v>1182</v>
      </c>
      <c r="C632" s="371">
        <v>5195959514</v>
      </c>
    </row>
    <row r="633" spans="1:3">
      <c r="A633" s="371" t="s">
        <v>472</v>
      </c>
      <c r="B633" s="371" t="s">
        <v>1183</v>
      </c>
      <c r="C633" s="371">
        <v>5145600102</v>
      </c>
    </row>
    <row r="634" spans="1:3">
      <c r="A634" s="371" t="s">
        <v>472</v>
      </c>
      <c r="B634" s="371" t="s">
        <v>1184</v>
      </c>
      <c r="C634" s="371">
        <v>5145650101</v>
      </c>
    </row>
    <row r="635" spans="1:3">
      <c r="A635" s="371" t="s">
        <v>472</v>
      </c>
      <c r="B635" s="371" t="s">
        <v>1185</v>
      </c>
      <c r="C635" s="371">
        <v>5145400101</v>
      </c>
    </row>
    <row r="636" spans="1:3">
      <c r="A636" s="371" t="s">
        <v>472</v>
      </c>
      <c r="B636" s="371" t="s">
        <v>1186</v>
      </c>
      <c r="C636" s="371">
        <v>5145100101</v>
      </c>
    </row>
    <row r="637" spans="1:3">
      <c r="A637" s="371" t="s">
        <v>472</v>
      </c>
      <c r="B637" s="371" t="s">
        <v>1187</v>
      </c>
      <c r="C637" s="371">
        <v>5145200102</v>
      </c>
    </row>
    <row r="638" spans="1:3">
      <c r="A638" s="371" t="s">
        <v>472</v>
      </c>
      <c r="B638" s="371" t="s">
        <v>1188</v>
      </c>
      <c r="C638" s="371">
        <v>5145250101</v>
      </c>
    </row>
    <row r="639" spans="1:3">
      <c r="A639" s="371" t="s">
        <v>472</v>
      </c>
      <c r="B639" s="371" t="s">
        <v>1189</v>
      </c>
      <c r="C639" s="371">
        <v>5145250103</v>
      </c>
    </row>
    <row r="640" spans="1:3">
      <c r="A640" s="371" t="s">
        <v>472</v>
      </c>
      <c r="B640" s="371" t="s">
        <v>1190</v>
      </c>
      <c r="C640" s="371">
        <v>5145250102</v>
      </c>
    </row>
    <row r="641" spans="1:3">
      <c r="A641" s="371" t="s">
        <v>472</v>
      </c>
      <c r="B641" s="371" t="s">
        <v>1191</v>
      </c>
      <c r="C641" s="371">
        <v>5145600101</v>
      </c>
    </row>
    <row r="642" spans="1:3">
      <c r="A642" s="371" t="s">
        <v>472</v>
      </c>
      <c r="B642" s="371" t="s">
        <v>1192</v>
      </c>
      <c r="C642" s="371">
        <v>5145300104</v>
      </c>
    </row>
    <row r="643" spans="1:3">
      <c r="A643" s="371" t="s">
        <v>472</v>
      </c>
      <c r="B643" s="371" t="s">
        <v>1193</v>
      </c>
      <c r="C643" s="371">
        <v>5145300103</v>
      </c>
    </row>
    <row r="644" spans="1:3">
      <c r="A644" s="371" t="s">
        <v>472</v>
      </c>
      <c r="B644" s="371" t="s">
        <v>1194</v>
      </c>
      <c r="C644" s="371">
        <v>5145250104</v>
      </c>
    </row>
    <row r="645" spans="1:3">
      <c r="A645" s="371" t="s">
        <v>472</v>
      </c>
      <c r="B645" s="371" t="s">
        <v>1195</v>
      </c>
      <c r="C645" s="371">
        <v>5145150101</v>
      </c>
    </row>
    <row r="646" spans="1:3">
      <c r="A646" s="371" t="s">
        <v>472</v>
      </c>
      <c r="B646" s="371" t="s">
        <v>1196</v>
      </c>
      <c r="C646" s="371">
        <v>5145300101</v>
      </c>
    </row>
    <row r="647" spans="1:3">
      <c r="A647" s="371" t="s">
        <v>472</v>
      </c>
      <c r="B647" s="371" t="s">
        <v>1197</v>
      </c>
      <c r="C647" s="371">
        <v>5145200101</v>
      </c>
    </row>
    <row r="648" spans="1:3">
      <c r="A648" s="371" t="s">
        <v>472</v>
      </c>
      <c r="B648" s="371" t="s">
        <v>1198</v>
      </c>
      <c r="C648" s="371">
        <v>5145300102</v>
      </c>
    </row>
    <row r="649" spans="1:3">
      <c r="A649" s="371" t="s">
        <v>472</v>
      </c>
      <c r="B649" s="371" t="s">
        <v>1199</v>
      </c>
      <c r="C649" s="371">
        <v>5145200195</v>
      </c>
    </row>
    <row r="650" spans="1:3">
      <c r="A650" s="371" t="s">
        <v>472</v>
      </c>
      <c r="B650" s="371" t="s">
        <v>1199</v>
      </c>
      <c r="C650" s="371">
        <v>5145250195</v>
      </c>
    </row>
    <row r="651" spans="1:3">
      <c r="A651" s="371" t="s">
        <v>472</v>
      </c>
      <c r="B651" s="371" t="s">
        <v>1199</v>
      </c>
      <c r="C651" s="371">
        <v>5145300195</v>
      </c>
    </row>
    <row r="652" spans="1:3">
      <c r="A652" s="371" t="s">
        <v>472</v>
      </c>
      <c r="B652" s="371" t="s">
        <v>1199</v>
      </c>
      <c r="C652" s="371">
        <v>5145600195</v>
      </c>
    </row>
    <row r="653" spans="1:3">
      <c r="A653" s="371" t="s">
        <v>472</v>
      </c>
      <c r="B653" s="371" t="s">
        <v>1200</v>
      </c>
      <c r="C653" s="371">
        <v>5145600104</v>
      </c>
    </row>
    <row r="654" spans="1:3">
      <c r="A654" s="371" t="s">
        <v>472</v>
      </c>
      <c r="B654" s="371" t="s">
        <v>1201</v>
      </c>
      <c r="C654" s="371">
        <v>5145600103</v>
      </c>
    </row>
    <row r="655" spans="1:3">
      <c r="A655" s="371" t="s">
        <v>472</v>
      </c>
      <c r="B655" s="371" t="s">
        <v>1202</v>
      </c>
      <c r="C655" s="371">
        <v>5145600105</v>
      </c>
    </row>
    <row r="656" spans="1:3">
      <c r="A656" s="371" t="s">
        <v>472</v>
      </c>
      <c r="B656" s="371" t="s">
        <v>1203</v>
      </c>
      <c r="C656" s="371">
        <v>5145050101</v>
      </c>
    </row>
    <row r="657" spans="1:3">
      <c r="A657" s="371" t="s">
        <v>472</v>
      </c>
      <c r="B657" s="371" t="s">
        <v>1204</v>
      </c>
      <c r="C657" s="371">
        <v>5105060104</v>
      </c>
    </row>
    <row r="658" spans="1:3">
      <c r="A658" s="371" t="s">
        <v>472</v>
      </c>
      <c r="B658" s="371" t="s">
        <v>1205</v>
      </c>
      <c r="C658" s="371">
        <v>5105060102</v>
      </c>
    </row>
    <row r="659" spans="1:3">
      <c r="A659" s="371" t="s">
        <v>472</v>
      </c>
      <c r="B659" s="371" t="s">
        <v>1206</v>
      </c>
      <c r="C659" s="371">
        <v>5105060103</v>
      </c>
    </row>
    <row r="660" spans="1:3">
      <c r="A660" s="371" t="s">
        <v>472</v>
      </c>
      <c r="B660" s="371" t="s">
        <v>1207</v>
      </c>
      <c r="C660" s="371">
        <v>5130150101</v>
      </c>
    </row>
    <row r="661" spans="1:3">
      <c r="A661" s="371" t="s">
        <v>472</v>
      </c>
      <c r="B661" s="371" t="s">
        <v>1208</v>
      </c>
      <c r="C661" s="371">
        <v>5130100101</v>
      </c>
    </row>
    <row r="662" spans="1:3">
      <c r="A662" s="371" t="s">
        <v>472</v>
      </c>
      <c r="B662" s="371" t="s">
        <v>1209</v>
      </c>
      <c r="C662" s="371">
        <v>5130400101</v>
      </c>
    </row>
    <row r="663" spans="1:3">
      <c r="A663" s="371" t="s">
        <v>472</v>
      </c>
      <c r="B663" s="371" t="s">
        <v>1210</v>
      </c>
      <c r="C663" s="371">
        <v>5130250101</v>
      </c>
    </row>
    <row r="664" spans="1:3">
      <c r="A664" s="371" t="s">
        <v>472</v>
      </c>
      <c r="B664" s="371" t="s">
        <v>1211</v>
      </c>
      <c r="C664" s="371">
        <v>5130800101</v>
      </c>
    </row>
    <row r="665" spans="1:3">
      <c r="A665" s="371" t="s">
        <v>472</v>
      </c>
      <c r="B665" s="371" t="s">
        <v>1212</v>
      </c>
      <c r="C665" s="371">
        <v>5130050101</v>
      </c>
    </row>
    <row r="666" spans="1:3">
      <c r="A666" s="371" t="s">
        <v>472</v>
      </c>
      <c r="B666" s="371" t="s">
        <v>1213</v>
      </c>
      <c r="C666" s="371">
        <v>5130750101</v>
      </c>
    </row>
    <row r="667" spans="1:3">
      <c r="A667" s="371" t="s">
        <v>472</v>
      </c>
      <c r="B667" s="371" t="s">
        <v>1214</v>
      </c>
      <c r="C667" s="371">
        <v>5130950101</v>
      </c>
    </row>
    <row r="668" spans="1:3">
      <c r="A668" s="371" t="s">
        <v>472</v>
      </c>
      <c r="B668" s="371" t="s">
        <v>1214</v>
      </c>
      <c r="C668" s="371">
        <v>5130959501</v>
      </c>
    </row>
    <row r="669" spans="1:3">
      <c r="A669" s="371" t="s">
        <v>472</v>
      </c>
      <c r="B669" s="371" t="s">
        <v>1214</v>
      </c>
      <c r="C669" s="371">
        <v>5130959595</v>
      </c>
    </row>
    <row r="670" spans="1:3">
      <c r="A670" s="371" t="s">
        <v>472</v>
      </c>
      <c r="B670" s="371" t="s">
        <v>708</v>
      </c>
      <c r="C670" s="371">
        <v>5105540195</v>
      </c>
    </row>
    <row r="671" spans="1:3">
      <c r="A671" s="371" t="s">
        <v>472</v>
      </c>
      <c r="B671" s="371" t="s">
        <v>1215</v>
      </c>
      <c r="C671" s="371">
        <v>5130450101</v>
      </c>
    </row>
    <row r="672" spans="1:3">
      <c r="A672" s="371" t="s">
        <v>472</v>
      </c>
      <c r="B672" s="371" t="s">
        <v>1215</v>
      </c>
      <c r="C672" s="371">
        <v>5130950102</v>
      </c>
    </row>
    <row r="673" spans="1:3">
      <c r="A673" s="371" t="s">
        <v>472</v>
      </c>
      <c r="B673" s="371" t="s">
        <v>1216</v>
      </c>
      <c r="C673" s="371">
        <v>5130950103</v>
      </c>
    </row>
    <row r="674" spans="1:3">
      <c r="A674" s="371" t="s">
        <v>472</v>
      </c>
      <c r="B674" s="371" t="s">
        <v>1217</v>
      </c>
      <c r="C674" s="371">
        <v>5130600101</v>
      </c>
    </row>
    <row r="675" spans="1:3">
      <c r="A675" s="371" t="s">
        <v>472</v>
      </c>
      <c r="B675" s="371" t="s">
        <v>1218</v>
      </c>
      <c r="C675" s="371">
        <v>5130700101</v>
      </c>
    </row>
    <row r="676" spans="1:3">
      <c r="A676" s="371" t="s">
        <v>472</v>
      </c>
      <c r="B676" s="371" t="s">
        <v>1219</v>
      </c>
      <c r="C676" s="371">
        <v>5105540101</v>
      </c>
    </row>
    <row r="677" spans="1:3">
      <c r="A677" s="371" t="s">
        <v>472</v>
      </c>
      <c r="B677" s="371" t="s">
        <v>1220</v>
      </c>
      <c r="C677" s="371">
        <v>5130350101</v>
      </c>
    </row>
    <row r="678" spans="1:3">
      <c r="A678" s="371" t="s">
        <v>472</v>
      </c>
      <c r="B678" s="371" t="s">
        <v>1221</v>
      </c>
      <c r="C678" s="371">
        <v>5130300101</v>
      </c>
    </row>
    <row r="679" spans="1:3">
      <c r="A679" s="371" t="s">
        <v>472</v>
      </c>
      <c r="B679" s="371" t="s">
        <v>1222</v>
      </c>
      <c r="C679" s="371">
        <v>5130850101</v>
      </c>
    </row>
    <row r="680" spans="1:3">
      <c r="A680" s="371" t="s">
        <v>472</v>
      </c>
      <c r="B680" s="371" t="s">
        <v>1223</v>
      </c>
      <c r="C680" s="371">
        <v>5130200101</v>
      </c>
    </row>
    <row r="681" spans="1:3">
      <c r="A681" s="371" t="s">
        <v>472</v>
      </c>
      <c r="B681" s="371" t="s">
        <v>1224</v>
      </c>
      <c r="C681" s="371">
        <v>5135250101</v>
      </c>
    </row>
    <row r="682" spans="1:3">
      <c r="A682" s="371" t="s">
        <v>472</v>
      </c>
      <c r="B682" s="371" t="s">
        <v>1225</v>
      </c>
      <c r="C682" s="371">
        <v>5135050101</v>
      </c>
    </row>
    <row r="683" spans="1:3">
      <c r="A683" s="371" t="s">
        <v>472</v>
      </c>
      <c r="B683" s="371" t="s">
        <v>1226</v>
      </c>
      <c r="C683" s="371">
        <v>5135150101</v>
      </c>
    </row>
    <row r="684" spans="1:3">
      <c r="A684" s="371" t="s">
        <v>472</v>
      </c>
      <c r="B684" s="371" t="s">
        <v>1227</v>
      </c>
      <c r="C684" s="371">
        <v>5135400101</v>
      </c>
    </row>
    <row r="685" spans="1:3">
      <c r="A685" s="371" t="s">
        <v>472</v>
      </c>
      <c r="B685" s="371" t="s">
        <v>1228</v>
      </c>
      <c r="C685" s="371">
        <v>5135959501</v>
      </c>
    </row>
    <row r="686" spans="1:3">
      <c r="A686" s="371" t="s">
        <v>472</v>
      </c>
      <c r="B686" s="371" t="s">
        <v>1229</v>
      </c>
      <c r="C686" s="371">
        <v>5135300101</v>
      </c>
    </row>
    <row r="687" spans="1:3">
      <c r="A687" s="371" t="s">
        <v>472</v>
      </c>
      <c r="B687" s="371" t="s">
        <v>1230</v>
      </c>
      <c r="C687" s="371">
        <v>5135550101</v>
      </c>
    </row>
    <row r="688" spans="1:3">
      <c r="A688" s="371" t="s">
        <v>472</v>
      </c>
      <c r="B688" s="371" t="s">
        <v>1231</v>
      </c>
      <c r="C688" s="371">
        <v>5135959503</v>
      </c>
    </row>
    <row r="689" spans="1:3">
      <c r="A689" s="371" t="s">
        <v>472</v>
      </c>
      <c r="B689" s="371" t="s">
        <v>1232</v>
      </c>
      <c r="C689" s="371">
        <v>5135959502</v>
      </c>
    </row>
    <row r="690" spans="1:3">
      <c r="A690" s="371" t="s">
        <v>472</v>
      </c>
      <c r="B690" s="371" t="s">
        <v>1233</v>
      </c>
      <c r="C690" s="371">
        <v>5135959504</v>
      </c>
    </row>
    <row r="691" spans="1:3">
      <c r="A691" s="371" t="s">
        <v>472</v>
      </c>
      <c r="B691" s="371" t="s">
        <v>1234</v>
      </c>
      <c r="C691" s="371">
        <v>5135450101</v>
      </c>
    </row>
    <row r="692" spans="1:3">
      <c r="A692" s="371" t="s">
        <v>472</v>
      </c>
      <c r="B692" s="371" t="s">
        <v>1235</v>
      </c>
      <c r="C692" s="371">
        <v>5135959595</v>
      </c>
    </row>
    <row r="693" spans="1:3">
      <c r="A693" s="371" t="s">
        <v>472</v>
      </c>
      <c r="B693" s="371" t="s">
        <v>1236</v>
      </c>
      <c r="C693" s="371">
        <v>5135200101</v>
      </c>
    </row>
    <row r="694" spans="1:3">
      <c r="A694" s="371" t="s">
        <v>472</v>
      </c>
      <c r="B694" s="371" t="s">
        <v>1237</v>
      </c>
      <c r="C694" s="371">
        <v>5135600101</v>
      </c>
    </row>
    <row r="695" spans="1:3">
      <c r="A695" s="371" t="s">
        <v>472</v>
      </c>
      <c r="B695" s="371" t="s">
        <v>1238</v>
      </c>
      <c r="C695" s="371">
        <v>5135350101</v>
      </c>
    </row>
    <row r="696" spans="1:3">
      <c r="A696" s="371" t="s">
        <v>472</v>
      </c>
      <c r="B696" s="371" t="s">
        <v>1239</v>
      </c>
      <c r="C696" s="371">
        <v>5135350102</v>
      </c>
    </row>
    <row r="697" spans="1:3">
      <c r="A697" s="371" t="s">
        <v>472</v>
      </c>
      <c r="B697" s="371" t="s">
        <v>1240</v>
      </c>
      <c r="C697" s="371">
        <v>5135100101</v>
      </c>
    </row>
    <row r="698" spans="1:3">
      <c r="A698" s="371" t="s">
        <v>472</v>
      </c>
      <c r="B698" s="371" t="s">
        <v>1241</v>
      </c>
      <c r="C698" s="371">
        <v>5135500101</v>
      </c>
    </row>
    <row r="699" spans="1:3">
      <c r="A699" s="371" t="s">
        <v>472</v>
      </c>
      <c r="B699" s="371" t="s">
        <v>1242</v>
      </c>
      <c r="C699" s="371">
        <v>5135959505</v>
      </c>
    </row>
    <row r="700" spans="1:3">
      <c r="A700" s="371" t="s">
        <v>472</v>
      </c>
      <c r="B700" s="371" t="s">
        <v>1243</v>
      </c>
      <c r="C700" s="371">
        <v>5135050102</v>
      </c>
    </row>
    <row r="701" spans="1:3">
      <c r="A701" s="371" t="s">
        <v>472</v>
      </c>
      <c r="B701" s="371" t="s">
        <v>1244</v>
      </c>
      <c r="C701" s="371">
        <v>5105210101</v>
      </c>
    </row>
    <row r="702" spans="1:3">
      <c r="A702" s="371" t="s">
        <v>472</v>
      </c>
      <c r="B702" s="371" t="s">
        <v>1245</v>
      </c>
      <c r="C702" s="371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8" workbookViewId="0">
      <selection activeCell="H14" sqref="H14"/>
    </sheetView>
  </sheetViews>
  <sheetFormatPr baseColWidth="10" defaultRowHeight="15"/>
  <cols>
    <col min="8" max="8" width="11.42578125" style="360"/>
    <col min="12" max="12" width="14.140625" customWidth="1"/>
  </cols>
  <sheetData>
    <row r="1" spans="1:14" ht="15.75" thickBot="1"/>
    <row r="2" spans="1:14" ht="39" thickBot="1">
      <c r="A2" s="354" t="s">
        <v>1010</v>
      </c>
      <c r="B2" s="556" t="s">
        <v>627</v>
      </c>
      <c r="C2" s="557"/>
      <c r="D2" s="557"/>
      <c r="E2" s="557"/>
      <c r="F2" s="558"/>
      <c r="G2" s="355" t="s">
        <v>1011</v>
      </c>
      <c r="H2" s="361" t="s">
        <v>1012</v>
      </c>
      <c r="I2" s="356" t="s">
        <v>472</v>
      </c>
      <c r="J2" s="356" t="s">
        <v>1013</v>
      </c>
      <c r="K2" s="355" t="s">
        <v>1014</v>
      </c>
      <c r="L2" s="355" t="s">
        <v>896</v>
      </c>
      <c r="M2" s="356" t="s">
        <v>1015</v>
      </c>
      <c r="N2" s="355" t="s">
        <v>1016</v>
      </c>
    </row>
    <row r="4" spans="1:14">
      <c r="A4" s="357">
        <v>10010101</v>
      </c>
      <c r="B4" s="554" t="s">
        <v>1017</v>
      </c>
      <c r="C4" s="554"/>
      <c r="D4" s="554"/>
      <c r="E4" s="554"/>
      <c r="F4" s="554"/>
      <c r="G4" s="362"/>
      <c r="H4" s="363">
        <f>+SUMIFS('GASTOS MAS INVERSIONES'!$N$14:$N$149,'GASTOS MAS INVERSIONES'!$B$14:$B$149,'Total Presupuesto'!A4,'GASTOS MAS INVERSIONES'!$H$14:$H$149,2)</f>
        <v>0</v>
      </c>
      <c r="I4" s="363">
        <f>+SUMIFS('GASTOS MAS INVERSIONES'!$N$14:$N$149,'GASTOS MAS INVERSIONES'!$B$14:$B$149,'Total Presupuesto'!A4,'GASTOS MAS INVERSIONES'!$H$14:$H$149,7)</f>
        <v>0</v>
      </c>
      <c r="J4" s="362"/>
      <c r="K4" s="364">
        <f>+SUM(H4:J4)</f>
        <v>0</v>
      </c>
      <c r="L4" s="363">
        <f>+SUMIFS('GASTOS MAS INVERSIONES'!$N$14:$N$149,'GASTOS MAS INVERSIONES'!$B$14:$B$149,'Total Presupuesto'!A4,'GASTOS MAS INVERSIONES'!$H$14:$H$149,3)+SUMIFS('GASTOS MAS INVERSIONES'!$N$14:$N$149,'GASTOS MAS INVERSIONES'!$B$14:$B$149,'Total Presupuesto'!A4,'GASTOS MAS INVERSIONES'!$H$14:$H$149,4)+SUMIFS('GASTOS MAS INVERSIONES'!$N$14:$N$149,'GASTOS MAS INVERSIONES'!$B$14:$B$149,'Total Presupuesto'!A4,'GASTOS MAS INVERSIONES'!$H$14:$H$149,6)</f>
        <v>0</v>
      </c>
      <c r="M4" s="364">
        <f>+K4+L4</f>
        <v>0</v>
      </c>
      <c r="N4" s="362"/>
    </row>
    <row r="5" spans="1:14">
      <c r="A5" s="357">
        <v>10010102</v>
      </c>
      <c r="B5" s="554" t="s">
        <v>1018</v>
      </c>
      <c r="C5" s="554"/>
      <c r="D5" s="554"/>
      <c r="E5" s="554"/>
      <c r="F5" s="554"/>
      <c r="G5" s="362"/>
      <c r="H5" s="363">
        <f>+SUMIFS('GASTOS MAS INVERSIONES'!$N$14:$N$149,'GASTOS MAS INVERSIONES'!$B$14:$B$149,'Total Presupuesto'!A5,'GASTOS MAS INVERSIONES'!$H$14:$H$149,2)</f>
        <v>0</v>
      </c>
      <c r="I5" s="363">
        <f>+SUMIFS('GASTOS MAS INVERSIONES'!$N$14:$N$149,'GASTOS MAS INVERSIONES'!$B$14:$B$149,'Total Presupuesto'!A5,'GASTOS MAS INVERSIONES'!$H$14:$H$149,7)</f>
        <v>0</v>
      </c>
      <c r="J5" s="362"/>
      <c r="K5" s="364">
        <f t="shared" ref="K5:K33" si="0">+SUM(H5:J5)</f>
        <v>0</v>
      </c>
      <c r="L5" s="363">
        <f>+SUMIFS('GASTOS MAS INVERSIONES'!$N$14:$N$149,'GASTOS MAS INVERSIONES'!$B$14:$B$149,'Total Presupuesto'!A5,'GASTOS MAS INVERSIONES'!$H$14:$H$149,3)+SUMIFS('GASTOS MAS INVERSIONES'!$N$14:$N$149,'GASTOS MAS INVERSIONES'!$B$14:$B$149,'Total Presupuesto'!A5,'GASTOS MAS INVERSIONES'!$H$14:$H$149,4)+SUMIFS('GASTOS MAS INVERSIONES'!$N$14:$N$149,'GASTOS MAS INVERSIONES'!$B$14:$B$149,'Total Presupuesto'!A5,'GASTOS MAS INVERSIONES'!$H$14:$H$149,6)</f>
        <v>0</v>
      </c>
      <c r="M5" s="364">
        <f t="shared" ref="M5:M33" si="1">+K5+L5</f>
        <v>0</v>
      </c>
      <c r="N5" s="362"/>
    </row>
    <row r="6" spans="1:14">
      <c r="A6" s="357">
        <v>10020101</v>
      </c>
      <c r="B6" s="554" t="s">
        <v>1019</v>
      </c>
      <c r="C6" s="554"/>
      <c r="D6" s="554"/>
      <c r="E6" s="554"/>
      <c r="F6" s="554"/>
      <c r="G6" s="362"/>
      <c r="H6" s="363">
        <f>+SUMIFS('GASTOS MAS INVERSIONES'!$N$14:$N$149,'GASTOS MAS INVERSIONES'!$B$14:$B$149,'Total Presupuesto'!A6,'GASTOS MAS INVERSIONES'!$H$14:$H$149,2)</f>
        <v>0</v>
      </c>
      <c r="I6" s="363">
        <f>+SUMIFS('GASTOS MAS INVERSIONES'!$N$14:$N$149,'GASTOS MAS INVERSIONES'!$B$14:$B$149,'Total Presupuesto'!A6,'GASTOS MAS INVERSIONES'!$H$14:$H$149,7)</f>
        <v>0</v>
      </c>
      <c r="J6" s="362"/>
      <c r="K6" s="364">
        <f t="shared" si="0"/>
        <v>0</v>
      </c>
      <c r="L6" s="363">
        <f>+SUMIFS('GASTOS MAS INVERSIONES'!$N$14:$N$149,'GASTOS MAS INVERSIONES'!$B$14:$B$149,'Total Presupuesto'!A6,'GASTOS MAS INVERSIONES'!$H$14:$H$149,3)+SUMIFS('GASTOS MAS INVERSIONES'!$N$14:$N$149,'GASTOS MAS INVERSIONES'!$B$14:$B$149,'Total Presupuesto'!A6,'GASTOS MAS INVERSIONES'!$H$14:$H$149,4)+SUMIFS('GASTOS MAS INVERSIONES'!$N$14:$N$149,'GASTOS MAS INVERSIONES'!$B$14:$B$149,'Total Presupuesto'!A6,'GASTOS MAS INVERSIONES'!$H$14:$H$149,6)</f>
        <v>0</v>
      </c>
      <c r="M6" s="364">
        <f t="shared" si="1"/>
        <v>0</v>
      </c>
      <c r="N6" s="362"/>
    </row>
    <row r="7" spans="1:14">
      <c r="A7" s="357">
        <v>10020102</v>
      </c>
      <c r="B7" s="554" t="s">
        <v>1020</v>
      </c>
      <c r="C7" s="554"/>
      <c r="D7" s="554"/>
      <c r="E7" s="554"/>
      <c r="F7" s="554"/>
      <c r="G7" s="362"/>
      <c r="H7" s="363">
        <f>+SUMIFS('GASTOS MAS INVERSIONES'!$N$14:$N$149,'GASTOS MAS INVERSIONES'!$B$14:$B$149,'Total Presupuesto'!A7,'GASTOS MAS INVERSIONES'!$H$14:$H$149,2)</f>
        <v>0</v>
      </c>
      <c r="I7" s="363">
        <f>+SUMIFS('GASTOS MAS INVERSIONES'!$N$14:$N$149,'GASTOS MAS INVERSIONES'!$B$14:$B$149,'Total Presupuesto'!A7,'GASTOS MAS INVERSIONES'!$H$14:$H$149,7)</f>
        <v>0</v>
      </c>
      <c r="J7" s="362"/>
      <c r="K7" s="364">
        <f t="shared" si="0"/>
        <v>0</v>
      </c>
      <c r="L7" s="363">
        <f>+SUMIFS('GASTOS MAS INVERSIONES'!$N$14:$N$149,'GASTOS MAS INVERSIONES'!$B$14:$B$149,'Total Presupuesto'!A7,'GASTOS MAS INVERSIONES'!$H$14:$H$149,3)+SUMIFS('GASTOS MAS INVERSIONES'!$N$14:$N$149,'GASTOS MAS INVERSIONES'!$B$14:$B$149,'Total Presupuesto'!A7,'GASTOS MAS INVERSIONES'!$H$14:$H$149,4)+SUMIFS('GASTOS MAS INVERSIONES'!$N$14:$N$149,'GASTOS MAS INVERSIONES'!$B$14:$B$149,'Total Presupuesto'!A7,'GASTOS MAS INVERSIONES'!$H$14:$H$149,6)</f>
        <v>0</v>
      </c>
      <c r="M7" s="364">
        <f t="shared" si="1"/>
        <v>0</v>
      </c>
      <c r="N7" s="362"/>
    </row>
    <row r="8" spans="1:14">
      <c r="A8" s="357">
        <v>10030101</v>
      </c>
      <c r="B8" s="554" t="s">
        <v>1021</v>
      </c>
      <c r="C8" s="554"/>
      <c r="D8" s="554"/>
      <c r="E8" s="554"/>
      <c r="F8" s="554"/>
      <c r="G8" s="362"/>
      <c r="H8" s="363">
        <f>+SUMIFS('GASTOS MAS INVERSIONES'!$N$14:$N$149,'GASTOS MAS INVERSIONES'!$B$14:$B$149,'Total Presupuesto'!A8,'GASTOS MAS INVERSIONES'!$H$14:$H$149,2)</f>
        <v>0</v>
      </c>
      <c r="I8" s="363">
        <f>+SUMIFS('GASTOS MAS INVERSIONES'!$N$14:$N$149,'GASTOS MAS INVERSIONES'!$B$14:$B$149,'Total Presupuesto'!A8,'GASTOS MAS INVERSIONES'!$H$14:$H$149,7)</f>
        <v>0</v>
      </c>
      <c r="J8" s="362"/>
      <c r="K8" s="364">
        <f t="shared" si="0"/>
        <v>0</v>
      </c>
      <c r="L8" s="363">
        <f>+SUMIFS('GASTOS MAS INVERSIONES'!$N$14:$N$149,'GASTOS MAS INVERSIONES'!$B$14:$B$149,'Total Presupuesto'!A8,'GASTOS MAS INVERSIONES'!$H$14:$H$149,3)+SUMIFS('GASTOS MAS INVERSIONES'!$N$14:$N$149,'GASTOS MAS INVERSIONES'!$B$14:$B$149,'Total Presupuesto'!A8,'GASTOS MAS INVERSIONES'!$H$14:$H$149,4)+SUMIFS('GASTOS MAS INVERSIONES'!$N$14:$N$149,'GASTOS MAS INVERSIONES'!$B$14:$B$149,'Total Presupuesto'!A8,'GASTOS MAS INVERSIONES'!$H$14:$H$149,6)</f>
        <v>0</v>
      </c>
      <c r="M8" s="364">
        <f t="shared" si="1"/>
        <v>0</v>
      </c>
      <c r="N8" s="362"/>
    </row>
    <row r="9" spans="1:14">
      <c r="A9" s="357">
        <v>10030102</v>
      </c>
      <c r="B9" s="554" t="s">
        <v>1022</v>
      </c>
      <c r="C9" s="554"/>
      <c r="D9" s="554"/>
      <c r="E9" s="554"/>
      <c r="F9" s="554"/>
      <c r="G9" s="362"/>
      <c r="H9" s="363">
        <f>+SUMIFS('GASTOS MAS INVERSIONES'!$N$14:$N$149,'GASTOS MAS INVERSIONES'!$B$14:$B$149,'Total Presupuesto'!A9,'GASTOS MAS INVERSIONES'!$H$14:$H$149,2)</f>
        <v>0</v>
      </c>
      <c r="I9" s="363">
        <f>+SUMIFS('GASTOS MAS INVERSIONES'!$N$14:$N$149,'GASTOS MAS INVERSIONES'!$B$14:$B$149,'Total Presupuesto'!A9,'GASTOS MAS INVERSIONES'!$H$14:$H$149,7)</f>
        <v>0</v>
      </c>
      <c r="J9" s="362"/>
      <c r="K9" s="364">
        <f t="shared" si="0"/>
        <v>0</v>
      </c>
      <c r="L9" s="363">
        <f>+SUMIFS('GASTOS MAS INVERSIONES'!$N$14:$N$149,'GASTOS MAS INVERSIONES'!$B$14:$B$149,'Total Presupuesto'!A9,'GASTOS MAS INVERSIONES'!$H$14:$H$149,3)+SUMIFS('GASTOS MAS INVERSIONES'!$N$14:$N$149,'GASTOS MAS INVERSIONES'!$B$14:$B$149,'Total Presupuesto'!A9,'GASTOS MAS INVERSIONES'!$H$14:$H$149,4)+SUMIFS('GASTOS MAS INVERSIONES'!$N$14:$N$149,'GASTOS MAS INVERSIONES'!$B$14:$B$149,'Total Presupuesto'!A9,'GASTOS MAS INVERSIONES'!$H$14:$H$149,6)</f>
        <v>0</v>
      </c>
      <c r="M9" s="364">
        <f t="shared" si="1"/>
        <v>0</v>
      </c>
      <c r="N9" s="362"/>
    </row>
    <row r="10" spans="1:14">
      <c r="A10" s="357">
        <v>10040101</v>
      </c>
      <c r="B10" s="554" t="s">
        <v>1023</v>
      </c>
      <c r="C10" s="554"/>
      <c r="D10" s="554"/>
      <c r="E10" s="554"/>
      <c r="F10" s="554"/>
      <c r="G10" s="362"/>
      <c r="H10" s="363">
        <f>+SUMIFS('GASTOS MAS INVERSIONES'!$N$14:$N$149,'GASTOS MAS INVERSIONES'!$B$14:$B$149,'Total Presupuesto'!A10,'GASTOS MAS INVERSIONES'!$H$14:$H$149,2)</f>
        <v>0</v>
      </c>
      <c r="I10" s="363">
        <f>+SUMIFS('GASTOS MAS INVERSIONES'!$N$14:$N$149,'GASTOS MAS INVERSIONES'!$B$14:$B$149,'Total Presupuesto'!A10,'GASTOS MAS INVERSIONES'!$H$14:$H$149,7)</f>
        <v>0</v>
      </c>
      <c r="J10" s="362"/>
      <c r="K10" s="364">
        <f t="shared" si="0"/>
        <v>0</v>
      </c>
      <c r="L10" s="363">
        <f>+SUMIFS('GASTOS MAS INVERSIONES'!$N$14:$N$149,'GASTOS MAS INVERSIONES'!$B$14:$B$149,'Total Presupuesto'!A10,'GASTOS MAS INVERSIONES'!$H$14:$H$149,3)+SUMIFS('GASTOS MAS INVERSIONES'!$N$14:$N$149,'GASTOS MAS INVERSIONES'!$B$14:$B$149,'Total Presupuesto'!A10,'GASTOS MAS INVERSIONES'!$H$14:$H$149,4)+SUMIFS('GASTOS MAS INVERSIONES'!$N$14:$N$149,'GASTOS MAS INVERSIONES'!$B$14:$B$149,'Total Presupuesto'!A10,'GASTOS MAS INVERSIONES'!$H$14:$H$149,6)</f>
        <v>0</v>
      </c>
      <c r="M10" s="364">
        <f t="shared" si="1"/>
        <v>0</v>
      </c>
      <c r="N10" s="362"/>
    </row>
    <row r="11" spans="1:14">
      <c r="A11" s="357">
        <v>10040102</v>
      </c>
      <c r="B11" s="554" t="s">
        <v>1024</v>
      </c>
      <c r="C11" s="554"/>
      <c r="D11" s="554"/>
      <c r="E11" s="554"/>
      <c r="F11" s="554"/>
      <c r="G11" s="362"/>
      <c r="H11" s="363">
        <f>+SUMIFS('GASTOS MAS INVERSIONES'!$N$14:$N$149,'GASTOS MAS INVERSIONES'!$B$14:$B$149,'Total Presupuesto'!A11,'GASTOS MAS INVERSIONES'!$H$14:$H$149,2)</f>
        <v>0</v>
      </c>
      <c r="I11" s="363">
        <f>+SUMIFS('GASTOS MAS INVERSIONES'!$N$14:$N$149,'GASTOS MAS INVERSIONES'!$B$14:$B$149,'Total Presupuesto'!A11,'GASTOS MAS INVERSIONES'!$H$14:$H$149,7)</f>
        <v>0</v>
      </c>
      <c r="J11" s="362"/>
      <c r="K11" s="364">
        <f t="shared" si="0"/>
        <v>0</v>
      </c>
      <c r="L11" s="363">
        <f>+SUMIFS('GASTOS MAS INVERSIONES'!$N$14:$N$149,'GASTOS MAS INVERSIONES'!$B$14:$B$149,'Total Presupuesto'!A11,'GASTOS MAS INVERSIONES'!$H$14:$H$149,3)+SUMIFS('GASTOS MAS INVERSIONES'!$N$14:$N$149,'GASTOS MAS INVERSIONES'!$B$14:$B$149,'Total Presupuesto'!A11,'GASTOS MAS INVERSIONES'!$H$14:$H$149,4)+SUMIFS('GASTOS MAS INVERSIONES'!$N$14:$N$149,'GASTOS MAS INVERSIONES'!$B$14:$B$149,'Total Presupuesto'!A11,'GASTOS MAS INVERSIONES'!$H$14:$H$149,6)</f>
        <v>0</v>
      </c>
      <c r="M11" s="364">
        <f t="shared" si="1"/>
        <v>0</v>
      </c>
      <c r="N11" s="362"/>
    </row>
    <row r="12" spans="1:14">
      <c r="A12" s="357">
        <v>10040103</v>
      </c>
      <c r="B12" s="554" t="s">
        <v>1025</v>
      </c>
      <c r="C12" s="554"/>
      <c r="D12" s="554"/>
      <c r="E12" s="554"/>
      <c r="F12" s="554"/>
      <c r="G12" s="362"/>
      <c r="H12" s="363">
        <f>+SUMIFS('GASTOS MAS INVERSIONES'!$N$14:$N$149,'GASTOS MAS INVERSIONES'!$B$14:$B$149,'Total Presupuesto'!A12,'GASTOS MAS INVERSIONES'!$H$14:$H$149,2)</f>
        <v>0</v>
      </c>
      <c r="I12" s="363">
        <f>+SUMIFS('GASTOS MAS INVERSIONES'!$N$14:$N$149,'GASTOS MAS INVERSIONES'!$B$14:$B$149,'Total Presupuesto'!A12,'GASTOS MAS INVERSIONES'!$H$14:$H$149,7)</f>
        <v>0</v>
      </c>
      <c r="J12" s="362"/>
      <c r="K12" s="364">
        <f t="shared" si="0"/>
        <v>0</v>
      </c>
      <c r="L12" s="363">
        <f>+SUMIFS('GASTOS MAS INVERSIONES'!$N$14:$N$149,'GASTOS MAS INVERSIONES'!$B$14:$B$149,'Total Presupuesto'!A12,'GASTOS MAS INVERSIONES'!$H$14:$H$149,3)+SUMIFS('GASTOS MAS INVERSIONES'!$N$14:$N$149,'GASTOS MAS INVERSIONES'!$B$14:$B$149,'Total Presupuesto'!A12,'GASTOS MAS INVERSIONES'!$H$14:$H$149,4)+SUMIFS('GASTOS MAS INVERSIONES'!$N$14:$N$149,'GASTOS MAS INVERSIONES'!$B$14:$B$149,'Total Presupuesto'!A12,'GASTOS MAS INVERSIONES'!$H$14:$H$149,6)</f>
        <v>0</v>
      </c>
      <c r="M12" s="364">
        <f t="shared" si="1"/>
        <v>0</v>
      </c>
      <c r="N12" s="362"/>
    </row>
    <row r="13" spans="1:14">
      <c r="A13" s="357">
        <v>10040104</v>
      </c>
      <c r="B13" s="554" t="s">
        <v>1026</v>
      </c>
      <c r="C13" s="554"/>
      <c r="D13" s="554"/>
      <c r="E13" s="554"/>
      <c r="F13" s="554"/>
      <c r="G13" s="362"/>
      <c r="H13" s="363">
        <f>+SUMIFS('GASTOS MAS INVERSIONES'!$N$14:$N$149,'GASTOS MAS INVERSIONES'!$B$14:$B$149,'Total Presupuesto'!A13,'GASTOS MAS INVERSIONES'!$H$14:$H$149,2)</f>
        <v>0</v>
      </c>
      <c r="I13" s="363">
        <f>+SUMIFS('GASTOS MAS INVERSIONES'!$N$14:$N$149,'GASTOS MAS INVERSIONES'!$B$14:$B$149,'Total Presupuesto'!A13,'GASTOS MAS INVERSIONES'!$H$14:$H$149,7)</f>
        <v>0</v>
      </c>
      <c r="J13" s="362"/>
      <c r="K13" s="364">
        <f t="shared" si="0"/>
        <v>0</v>
      </c>
      <c r="L13" s="363">
        <f>+SUMIFS('GASTOS MAS INVERSIONES'!$N$14:$N$149,'GASTOS MAS INVERSIONES'!$B$14:$B$149,'Total Presupuesto'!A13,'GASTOS MAS INVERSIONES'!$H$14:$H$149,3)+SUMIFS('GASTOS MAS INVERSIONES'!$N$14:$N$149,'GASTOS MAS INVERSIONES'!$B$14:$B$149,'Total Presupuesto'!A13,'GASTOS MAS INVERSIONES'!$H$14:$H$149,4)+SUMIFS('GASTOS MAS INVERSIONES'!$N$14:$N$149,'GASTOS MAS INVERSIONES'!$B$14:$B$149,'Total Presupuesto'!A13,'GASTOS MAS INVERSIONES'!$H$14:$H$149,6)</f>
        <v>0</v>
      </c>
      <c r="M13" s="364">
        <f t="shared" si="1"/>
        <v>0</v>
      </c>
      <c r="N13" s="362"/>
    </row>
    <row r="14" spans="1:14">
      <c r="A14" s="357">
        <v>10050101</v>
      </c>
      <c r="B14" s="554" t="s">
        <v>1027</v>
      </c>
      <c r="C14" s="554"/>
      <c r="D14" s="554"/>
      <c r="E14" s="554"/>
      <c r="F14" s="554"/>
      <c r="G14" s="362"/>
      <c r="H14" s="363">
        <f>+SUMIFS('GASTOS MAS INVERSIONES'!$N$14:$N$149,'GASTOS MAS INVERSIONES'!$B$14:$B$149,'Total Presupuesto'!A14,'GASTOS MAS INVERSIONES'!$H$14:$H$149,5)</f>
        <v>0</v>
      </c>
      <c r="I14" s="363">
        <f>+SUMIFS('GASTOS MAS INVERSIONES'!$N$14:$N$149,'GASTOS MAS INVERSIONES'!$B$14:$B$149,'Total Presupuesto'!A14,'GASTOS MAS INVERSIONES'!$H$14:$H$149,7)</f>
        <v>0</v>
      </c>
      <c r="J14" s="362"/>
      <c r="K14" s="364">
        <f t="shared" si="0"/>
        <v>0</v>
      </c>
      <c r="L14" s="363">
        <f>+SUMIFS('GASTOS MAS INVERSIONES'!$N$14:$N$149,'GASTOS MAS INVERSIONES'!$B$14:$B$149,'Total Presupuesto'!A14,'GASTOS MAS INVERSIONES'!$H$14:$H$149,3)+SUMIFS('GASTOS MAS INVERSIONES'!$N$14:$N$149,'GASTOS MAS INVERSIONES'!$B$14:$B$149,'Total Presupuesto'!A14,'GASTOS MAS INVERSIONES'!$H$14:$H$149,4)+SUMIFS('GASTOS MAS INVERSIONES'!$N$14:$N$149,'GASTOS MAS INVERSIONES'!$B$14:$B$149,'Total Presupuesto'!A14,'GASTOS MAS INVERSIONES'!$H$14:$H$149,6)</f>
        <v>0</v>
      </c>
      <c r="M14" s="364">
        <f t="shared" si="1"/>
        <v>0</v>
      </c>
      <c r="N14" s="362"/>
    </row>
    <row r="15" spans="1:14">
      <c r="A15" s="357">
        <v>10050102</v>
      </c>
      <c r="B15" s="554" t="s">
        <v>1028</v>
      </c>
      <c r="C15" s="554"/>
      <c r="D15" s="554"/>
      <c r="E15" s="554"/>
      <c r="F15" s="554"/>
      <c r="G15" s="362"/>
      <c r="H15" s="363">
        <f>+SUMIFS('GASTOS MAS INVERSIONES'!$N$14:$N$149,'GASTOS MAS INVERSIONES'!$B$14:$B$149,'Total Presupuesto'!A15,'GASTOS MAS INVERSIONES'!$H$14:$H$149,5)</f>
        <v>0</v>
      </c>
      <c r="I15" s="363">
        <f>+SUMIFS('GASTOS MAS INVERSIONES'!$N$14:$N$149,'GASTOS MAS INVERSIONES'!$B$14:$B$149,'Total Presupuesto'!A15,'GASTOS MAS INVERSIONES'!$H$14:$H$149,7)</f>
        <v>0</v>
      </c>
      <c r="J15" s="362"/>
      <c r="K15" s="364">
        <f t="shared" si="0"/>
        <v>0</v>
      </c>
      <c r="L15" s="363">
        <f>+SUMIFS('GASTOS MAS INVERSIONES'!$N$14:$N$149,'GASTOS MAS INVERSIONES'!$B$14:$B$149,'Total Presupuesto'!A15,'GASTOS MAS INVERSIONES'!$H$14:$H$149,3)+SUMIFS('GASTOS MAS INVERSIONES'!$N$14:$N$149,'GASTOS MAS INVERSIONES'!$B$14:$B$149,'Total Presupuesto'!A15,'GASTOS MAS INVERSIONES'!$H$14:$H$149,4)+SUMIFS('GASTOS MAS INVERSIONES'!$N$14:$N$149,'GASTOS MAS INVERSIONES'!$B$14:$B$149,'Total Presupuesto'!A15,'GASTOS MAS INVERSIONES'!$H$14:$H$149,6)</f>
        <v>0</v>
      </c>
      <c r="M15" s="364">
        <f t="shared" si="1"/>
        <v>0</v>
      </c>
      <c r="N15" s="362"/>
    </row>
    <row r="16" spans="1:14">
      <c r="A16" s="357">
        <v>10060101</v>
      </c>
      <c r="B16" s="554" t="s">
        <v>1029</v>
      </c>
      <c r="C16" s="554"/>
      <c r="D16" s="554"/>
      <c r="E16" s="554"/>
      <c r="F16" s="554"/>
      <c r="G16" s="362"/>
      <c r="H16" s="363">
        <f>+SUMIFS('GASTOS MAS INVERSIONES'!$N$14:$N$149,'GASTOS MAS INVERSIONES'!$B$14:$B$149,'Total Presupuesto'!A16,'GASTOS MAS INVERSIONES'!$H$14:$H$149,2)</f>
        <v>0</v>
      </c>
      <c r="I16" s="363">
        <f>+SUMIFS('GASTOS MAS INVERSIONES'!$N$14:$N$149,'GASTOS MAS INVERSIONES'!$B$14:$B$149,'Total Presupuesto'!A16,'GASTOS MAS INVERSIONES'!$H$14:$H$149,7)</f>
        <v>0</v>
      </c>
      <c r="J16" s="362"/>
      <c r="K16" s="364">
        <f t="shared" si="0"/>
        <v>0</v>
      </c>
      <c r="L16" s="363">
        <f>+SUMIFS('GASTOS MAS INVERSIONES'!$N$14:$N$149,'GASTOS MAS INVERSIONES'!$B$14:$B$149,'Total Presupuesto'!A16,'GASTOS MAS INVERSIONES'!$H$14:$H$149,3)+SUMIFS('GASTOS MAS INVERSIONES'!$N$14:$N$149,'GASTOS MAS INVERSIONES'!$B$14:$B$149,'Total Presupuesto'!A16,'GASTOS MAS INVERSIONES'!$H$14:$H$149,4)+SUMIFS('GASTOS MAS INVERSIONES'!$N$14:$N$149,'GASTOS MAS INVERSIONES'!$B$14:$B$149,'Total Presupuesto'!A16,'GASTOS MAS INVERSIONES'!$H$14:$H$149,6)</f>
        <v>0</v>
      </c>
      <c r="M16" s="364">
        <f t="shared" si="1"/>
        <v>0</v>
      </c>
      <c r="N16" s="362"/>
    </row>
    <row r="17" spans="1:14">
      <c r="A17" s="357">
        <v>10070101</v>
      </c>
      <c r="B17" s="554" t="s">
        <v>1030</v>
      </c>
      <c r="C17" s="554"/>
      <c r="D17" s="554"/>
      <c r="E17" s="554"/>
      <c r="F17" s="554"/>
      <c r="G17" s="362"/>
      <c r="H17" s="363">
        <f>+SUMIFS('GASTOS MAS INVERSIONES'!$N$14:$N$149,'GASTOS MAS INVERSIONES'!$B$14:$B$149,'Total Presupuesto'!A17,'GASTOS MAS INVERSIONES'!$H$14:$H$149,2)</f>
        <v>0</v>
      </c>
      <c r="I17" s="363">
        <f>+SUMIFS('GASTOS MAS INVERSIONES'!$N$14:$N$149,'GASTOS MAS INVERSIONES'!$B$14:$B$149,'Total Presupuesto'!A17,'GASTOS MAS INVERSIONES'!$H$14:$H$149,7)</f>
        <v>0</v>
      </c>
      <c r="J17" s="362"/>
      <c r="K17" s="364">
        <f t="shared" si="0"/>
        <v>0</v>
      </c>
      <c r="L17" s="363">
        <f>+SUMIFS('GASTOS MAS INVERSIONES'!$N$14:$N$149,'GASTOS MAS INVERSIONES'!$B$14:$B$149,'Total Presupuesto'!A17,'GASTOS MAS INVERSIONES'!$H$14:$H$149,3)+SUMIFS('GASTOS MAS INVERSIONES'!$N$14:$N$149,'GASTOS MAS INVERSIONES'!$B$14:$B$149,'Total Presupuesto'!A17,'GASTOS MAS INVERSIONES'!$H$14:$H$149,4)+SUMIFS('GASTOS MAS INVERSIONES'!$N$14:$N$149,'GASTOS MAS INVERSIONES'!$B$14:$B$149,'Total Presupuesto'!A17,'GASTOS MAS INVERSIONES'!$H$14:$H$149,6)</f>
        <v>0</v>
      </c>
      <c r="M17" s="364">
        <f t="shared" si="1"/>
        <v>0</v>
      </c>
      <c r="N17" s="362"/>
    </row>
    <row r="18" spans="1:14">
      <c r="A18" s="357">
        <v>10070102</v>
      </c>
      <c r="B18" s="554" t="s">
        <v>1031</v>
      </c>
      <c r="C18" s="554"/>
      <c r="D18" s="554"/>
      <c r="E18" s="554"/>
      <c r="F18" s="554"/>
      <c r="G18" s="362"/>
      <c r="H18" s="363">
        <f>+SUMIFS('GASTOS MAS INVERSIONES'!$N$14:$N$149,'GASTOS MAS INVERSIONES'!$B$14:$B$149,'Total Presupuesto'!A18,'GASTOS MAS INVERSIONES'!$H$14:$H$149,2)</f>
        <v>0</v>
      </c>
      <c r="I18" s="363">
        <f>+SUMIFS('GASTOS MAS INVERSIONES'!$N$14:$N$149,'GASTOS MAS INVERSIONES'!$B$14:$B$149,'Total Presupuesto'!A18,'GASTOS MAS INVERSIONES'!$H$14:$H$149,7)</f>
        <v>0</v>
      </c>
      <c r="J18" s="362"/>
      <c r="K18" s="364">
        <f t="shared" si="0"/>
        <v>0</v>
      </c>
      <c r="L18" s="363">
        <f>+SUMIFS('GASTOS MAS INVERSIONES'!$N$14:$N$149,'GASTOS MAS INVERSIONES'!$B$14:$B$149,'Total Presupuesto'!A18,'GASTOS MAS INVERSIONES'!$H$14:$H$149,3)+SUMIFS('GASTOS MAS INVERSIONES'!$N$14:$N$149,'GASTOS MAS INVERSIONES'!$B$14:$B$149,'Total Presupuesto'!A18,'GASTOS MAS INVERSIONES'!$H$14:$H$149,4)+SUMIFS('GASTOS MAS INVERSIONES'!$N$14:$N$149,'GASTOS MAS INVERSIONES'!$B$14:$B$149,'Total Presupuesto'!A18,'GASTOS MAS INVERSIONES'!$H$14:$H$149,6)</f>
        <v>0</v>
      </c>
      <c r="M18" s="364">
        <f t="shared" si="1"/>
        <v>0</v>
      </c>
      <c r="N18" s="362"/>
    </row>
    <row r="19" spans="1:14">
      <c r="A19" s="357">
        <v>10070103</v>
      </c>
      <c r="B19" s="554" t="s">
        <v>1032</v>
      </c>
      <c r="C19" s="554"/>
      <c r="D19" s="554"/>
      <c r="E19" s="554"/>
      <c r="F19" s="554"/>
      <c r="G19" s="362"/>
      <c r="H19" s="363">
        <f>+SUMIFS('GASTOS MAS INVERSIONES'!$N$14:$N$149,'GASTOS MAS INVERSIONES'!$B$14:$B$149,'Total Presupuesto'!A19,'GASTOS MAS INVERSIONES'!$H$14:$H$149,2)</f>
        <v>0</v>
      </c>
      <c r="I19" s="363">
        <f>+SUMIFS('GASTOS MAS INVERSIONES'!$N$14:$N$149,'GASTOS MAS INVERSIONES'!$B$14:$B$149,'Total Presupuesto'!A19,'GASTOS MAS INVERSIONES'!$H$14:$H$149,7)</f>
        <v>0</v>
      </c>
      <c r="J19" s="362"/>
      <c r="K19" s="364">
        <f t="shared" si="0"/>
        <v>0</v>
      </c>
      <c r="L19" s="363">
        <f>+SUMIFS('GASTOS MAS INVERSIONES'!$N$14:$N$149,'GASTOS MAS INVERSIONES'!$B$14:$B$149,'Total Presupuesto'!A19,'GASTOS MAS INVERSIONES'!$H$14:$H$149,3)+SUMIFS('GASTOS MAS INVERSIONES'!$N$14:$N$149,'GASTOS MAS INVERSIONES'!$B$14:$B$149,'Total Presupuesto'!A19,'GASTOS MAS INVERSIONES'!$H$14:$H$149,4)+SUMIFS('GASTOS MAS INVERSIONES'!$N$14:$N$149,'GASTOS MAS INVERSIONES'!$B$14:$B$149,'Total Presupuesto'!A19,'GASTOS MAS INVERSIONES'!$H$14:$H$149,6)</f>
        <v>0</v>
      </c>
      <c r="M19" s="364">
        <f t="shared" si="1"/>
        <v>0</v>
      </c>
      <c r="N19" s="362"/>
    </row>
    <row r="20" spans="1:14">
      <c r="A20" s="357">
        <v>10080101</v>
      </c>
      <c r="B20" s="554" t="s">
        <v>1033</v>
      </c>
      <c r="C20" s="554"/>
      <c r="D20" s="554"/>
      <c r="E20" s="554"/>
      <c r="F20" s="554"/>
      <c r="G20" s="362"/>
      <c r="H20" s="363">
        <f>+SUMIFS('GASTOS MAS INVERSIONES'!$N$14:$N$149,'GASTOS MAS INVERSIONES'!$B$14:$B$149,'Total Presupuesto'!A20,'GASTOS MAS INVERSIONES'!$H$14:$H$149,2)</f>
        <v>0</v>
      </c>
      <c r="I20" s="363">
        <f>+SUMIFS('GASTOS MAS INVERSIONES'!$N$14:$N$149,'GASTOS MAS INVERSIONES'!$B$14:$B$149,'Total Presupuesto'!A20,'GASTOS MAS INVERSIONES'!$H$14:$H$149,7)</f>
        <v>0</v>
      </c>
      <c r="J20" s="362"/>
      <c r="K20" s="364">
        <f t="shared" si="0"/>
        <v>0</v>
      </c>
      <c r="L20" s="363">
        <f>+SUMIFS('GASTOS MAS INVERSIONES'!$N$14:$N$149,'GASTOS MAS INVERSIONES'!$B$14:$B$149,'Total Presupuesto'!A20,'GASTOS MAS INVERSIONES'!$H$14:$H$149,3)+SUMIFS('GASTOS MAS INVERSIONES'!$N$14:$N$149,'GASTOS MAS INVERSIONES'!$B$14:$B$149,'Total Presupuesto'!A20,'GASTOS MAS INVERSIONES'!$H$14:$H$149,4)+SUMIFS('GASTOS MAS INVERSIONES'!$N$14:$N$149,'GASTOS MAS INVERSIONES'!$B$14:$B$149,'Total Presupuesto'!A20,'GASTOS MAS INVERSIONES'!$H$14:$H$149,6)</f>
        <v>0</v>
      </c>
      <c r="M20" s="364">
        <f t="shared" si="1"/>
        <v>0</v>
      </c>
      <c r="N20" s="362"/>
    </row>
    <row r="21" spans="1:14">
      <c r="A21" s="357">
        <v>10080102</v>
      </c>
      <c r="B21" s="554" t="s">
        <v>1034</v>
      </c>
      <c r="C21" s="554"/>
      <c r="D21" s="554"/>
      <c r="E21" s="554"/>
      <c r="F21" s="554"/>
      <c r="G21" s="362"/>
      <c r="H21" s="363">
        <f>+SUMIFS('GASTOS MAS INVERSIONES'!$N$14:$N$149,'GASTOS MAS INVERSIONES'!$B$14:$B$149,'Total Presupuesto'!A21,'GASTOS MAS INVERSIONES'!$H$14:$H$149,2)</f>
        <v>0</v>
      </c>
      <c r="I21" s="363">
        <f>+SUMIFS('GASTOS MAS INVERSIONES'!$N$14:$N$149,'GASTOS MAS INVERSIONES'!$B$14:$B$149,'Total Presupuesto'!A21,'GASTOS MAS INVERSIONES'!$H$14:$H$149,7)</f>
        <v>0</v>
      </c>
      <c r="J21" s="362"/>
      <c r="K21" s="364">
        <f t="shared" si="0"/>
        <v>0</v>
      </c>
      <c r="L21" s="363">
        <f>+SUMIFS('GASTOS MAS INVERSIONES'!$N$14:$N$149,'GASTOS MAS INVERSIONES'!$B$14:$B$149,'Total Presupuesto'!A21,'GASTOS MAS INVERSIONES'!$H$14:$H$149,3)+SUMIFS('GASTOS MAS INVERSIONES'!$N$14:$N$149,'GASTOS MAS INVERSIONES'!$B$14:$B$149,'Total Presupuesto'!A21,'GASTOS MAS INVERSIONES'!$H$14:$H$149,4)+SUMIFS('GASTOS MAS INVERSIONES'!$N$14:$N$149,'GASTOS MAS INVERSIONES'!$B$14:$B$149,'Total Presupuesto'!A21,'GASTOS MAS INVERSIONES'!$H$14:$H$149,6)</f>
        <v>0</v>
      </c>
      <c r="M21" s="364">
        <f t="shared" si="1"/>
        <v>0</v>
      </c>
      <c r="N21" s="362"/>
    </row>
    <row r="22" spans="1:14">
      <c r="A22" s="357">
        <v>10090101</v>
      </c>
      <c r="B22" s="554" t="s">
        <v>1035</v>
      </c>
      <c r="C22" s="554"/>
      <c r="D22" s="554"/>
      <c r="E22" s="554"/>
      <c r="F22" s="554"/>
      <c r="G22" s="362"/>
      <c r="H22" s="363">
        <f>+SUMIFS('GASTOS MAS INVERSIONES'!$N$14:$N$149,'GASTOS MAS INVERSIONES'!$B$14:$B$149,'Total Presupuesto'!A22,'GASTOS MAS INVERSIONES'!$H$14:$H$149,2)</f>
        <v>0</v>
      </c>
      <c r="I22" s="363">
        <f>+SUMIFS('GASTOS MAS INVERSIONES'!$N$14:$N$149,'GASTOS MAS INVERSIONES'!$B$14:$B$149,'Total Presupuesto'!A22,'GASTOS MAS INVERSIONES'!$H$14:$H$149,7)</f>
        <v>0</v>
      </c>
      <c r="J22" s="362"/>
      <c r="K22" s="364">
        <f t="shared" si="0"/>
        <v>0</v>
      </c>
      <c r="L22" s="363">
        <f>+SUMIFS('GASTOS MAS INVERSIONES'!$N$14:$N$149,'GASTOS MAS INVERSIONES'!$B$14:$B$149,'Total Presupuesto'!A22,'GASTOS MAS INVERSIONES'!$H$14:$H$149,3)+SUMIFS('GASTOS MAS INVERSIONES'!$N$14:$N$149,'GASTOS MAS INVERSIONES'!$B$14:$B$149,'Total Presupuesto'!A22,'GASTOS MAS INVERSIONES'!$H$14:$H$149,4)+SUMIFS('GASTOS MAS INVERSIONES'!$N$14:$N$149,'GASTOS MAS INVERSIONES'!$B$14:$B$149,'Total Presupuesto'!A22,'GASTOS MAS INVERSIONES'!$H$14:$H$149,6)</f>
        <v>0</v>
      </c>
      <c r="M22" s="364">
        <f t="shared" si="1"/>
        <v>0</v>
      </c>
      <c r="N22" s="362"/>
    </row>
    <row r="23" spans="1:14">
      <c r="A23" s="357">
        <v>10100101</v>
      </c>
      <c r="B23" s="554" t="s">
        <v>1036</v>
      </c>
      <c r="C23" s="554"/>
      <c r="D23" s="554"/>
      <c r="E23" s="554"/>
      <c r="F23" s="554"/>
      <c r="G23" s="362"/>
      <c r="H23" s="363">
        <f>+SUMIFS('GASTOS MAS INVERSIONES'!$N$14:$N$149,'GASTOS MAS INVERSIONES'!$B$14:$B$149,'Total Presupuesto'!A23,'GASTOS MAS INVERSIONES'!$H$14:$H$149,2)</f>
        <v>0</v>
      </c>
      <c r="I23" s="363">
        <f>+SUMIFS('GASTOS MAS INVERSIONES'!$N$14:$N$149,'GASTOS MAS INVERSIONES'!$B$14:$B$149,'Total Presupuesto'!A23,'GASTOS MAS INVERSIONES'!$H$14:$H$149,7)</f>
        <v>0</v>
      </c>
      <c r="J23" s="362"/>
      <c r="K23" s="364">
        <f t="shared" si="0"/>
        <v>0</v>
      </c>
      <c r="L23" s="363">
        <f>+SUMIFS('GASTOS MAS INVERSIONES'!$N$14:$N$149,'GASTOS MAS INVERSIONES'!$B$14:$B$149,'Total Presupuesto'!A23,'GASTOS MAS INVERSIONES'!$H$14:$H$149,3)+SUMIFS('GASTOS MAS INVERSIONES'!$N$14:$N$149,'GASTOS MAS INVERSIONES'!$B$14:$B$149,'Total Presupuesto'!A23,'GASTOS MAS INVERSIONES'!$H$14:$H$149,4)+SUMIFS('GASTOS MAS INVERSIONES'!$N$14:$N$149,'GASTOS MAS INVERSIONES'!$B$14:$B$149,'Total Presupuesto'!A23,'GASTOS MAS INVERSIONES'!$H$14:$H$149,6)</f>
        <v>0</v>
      </c>
      <c r="M23" s="364">
        <f t="shared" si="1"/>
        <v>0</v>
      </c>
      <c r="N23" s="362"/>
    </row>
    <row r="24" spans="1:14">
      <c r="A24" s="357">
        <v>10110101</v>
      </c>
      <c r="B24" s="554" t="s">
        <v>1037</v>
      </c>
      <c r="C24" s="554"/>
      <c r="D24" s="554"/>
      <c r="E24" s="554"/>
      <c r="F24" s="554"/>
      <c r="G24" s="362"/>
      <c r="H24" s="363">
        <f>+SUMIFS('GASTOS MAS INVERSIONES'!$N$14:$N$149,'GASTOS MAS INVERSIONES'!$B$14:$B$149,'Total Presupuesto'!A24,'GASTOS MAS INVERSIONES'!$H$14:$H$149,2)</f>
        <v>0</v>
      </c>
      <c r="I24" s="363">
        <f>+SUMIFS('GASTOS MAS INVERSIONES'!$N$14:$N$149,'GASTOS MAS INVERSIONES'!$B$14:$B$149,'Total Presupuesto'!A24,'GASTOS MAS INVERSIONES'!$H$14:$H$149,7)</f>
        <v>0</v>
      </c>
      <c r="J24" s="362"/>
      <c r="K24" s="364">
        <f t="shared" si="0"/>
        <v>0</v>
      </c>
      <c r="L24" s="363">
        <f>+SUMIFS('GASTOS MAS INVERSIONES'!$N$14:$N$149,'GASTOS MAS INVERSIONES'!$B$14:$B$149,'Total Presupuesto'!A24,'GASTOS MAS INVERSIONES'!$H$14:$H$149,3)+SUMIFS('GASTOS MAS INVERSIONES'!$N$14:$N$149,'GASTOS MAS INVERSIONES'!$B$14:$B$149,'Total Presupuesto'!A24,'GASTOS MAS INVERSIONES'!$H$14:$H$149,4)+SUMIFS('GASTOS MAS INVERSIONES'!$N$14:$N$149,'GASTOS MAS INVERSIONES'!$B$14:$B$149,'Total Presupuesto'!A24,'GASTOS MAS INVERSIONES'!$H$14:$H$149,6)</f>
        <v>0</v>
      </c>
      <c r="M24" s="364">
        <f t="shared" si="1"/>
        <v>0</v>
      </c>
      <c r="N24" s="362"/>
    </row>
    <row r="25" spans="1:14">
      <c r="A25" s="357">
        <v>10110102</v>
      </c>
      <c r="B25" s="554" t="s">
        <v>1038</v>
      </c>
      <c r="C25" s="554"/>
      <c r="D25" s="554"/>
      <c r="E25" s="554"/>
      <c r="F25" s="554"/>
      <c r="G25" s="362"/>
      <c r="H25" s="363">
        <f>+SUMIFS('GASTOS MAS INVERSIONES'!$N$14:$N$149,'GASTOS MAS INVERSIONES'!$B$14:$B$149,'Total Presupuesto'!A25,'GASTOS MAS INVERSIONES'!$H$14:$H$149,2)</f>
        <v>0</v>
      </c>
      <c r="I25" s="363">
        <f>+SUMIFS('GASTOS MAS INVERSIONES'!$N$14:$N$149,'GASTOS MAS INVERSIONES'!$B$14:$B$149,'Total Presupuesto'!A25,'GASTOS MAS INVERSIONES'!$H$14:$H$149,7)</f>
        <v>0</v>
      </c>
      <c r="J25" s="362"/>
      <c r="K25" s="364">
        <f t="shared" si="0"/>
        <v>0</v>
      </c>
      <c r="L25" s="363">
        <f>+SUMIFS('GASTOS MAS INVERSIONES'!$N$14:$N$149,'GASTOS MAS INVERSIONES'!$B$14:$B$149,'Total Presupuesto'!A25,'GASTOS MAS INVERSIONES'!$H$14:$H$149,3)+SUMIFS('GASTOS MAS INVERSIONES'!$N$14:$N$149,'GASTOS MAS INVERSIONES'!$B$14:$B$149,'Total Presupuesto'!A25,'GASTOS MAS INVERSIONES'!$H$14:$H$149,4)+SUMIFS('GASTOS MAS INVERSIONES'!$N$14:$N$149,'GASTOS MAS INVERSIONES'!$B$14:$B$149,'Total Presupuesto'!A25,'GASTOS MAS INVERSIONES'!$H$14:$H$149,6)</f>
        <v>0</v>
      </c>
      <c r="M25" s="364">
        <f t="shared" si="1"/>
        <v>0</v>
      </c>
      <c r="N25" s="362"/>
    </row>
    <row r="26" spans="1:14">
      <c r="A26" s="357">
        <v>10110103</v>
      </c>
      <c r="B26" s="554" t="s">
        <v>1039</v>
      </c>
      <c r="C26" s="554"/>
      <c r="D26" s="554"/>
      <c r="E26" s="554"/>
      <c r="F26" s="554"/>
      <c r="G26" s="362"/>
      <c r="H26" s="363">
        <f>+SUMIFS('GASTOS MAS INVERSIONES'!$N$14:$N$149,'GASTOS MAS INVERSIONES'!$B$14:$B$149,'Total Presupuesto'!A26,'GASTOS MAS INVERSIONES'!$H$14:$H$149,2)</f>
        <v>0</v>
      </c>
      <c r="I26" s="363">
        <f>+SUMIFS('GASTOS MAS INVERSIONES'!$N$14:$N$149,'GASTOS MAS INVERSIONES'!$B$14:$B$149,'Total Presupuesto'!A26,'GASTOS MAS INVERSIONES'!$H$14:$H$149,7)</f>
        <v>0</v>
      </c>
      <c r="J26" s="362"/>
      <c r="K26" s="364">
        <f t="shared" si="0"/>
        <v>0</v>
      </c>
      <c r="L26" s="363">
        <f>+SUMIFS('GASTOS MAS INVERSIONES'!$N$14:$N$149,'GASTOS MAS INVERSIONES'!$B$14:$B$149,'Total Presupuesto'!A26,'GASTOS MAS INVERSIONES'!$H$14:$H$149,3)+SUMIFS('GASTOS MAS INVERSIONES'!$N$14:$N$149,'GASTOS MAS INVERSIONES'!$B$14:$B$149,'Total Presupuesto'!A26,'GASTOS MAS INVERSIONES'!$H$14:$H$149,4)+SUMIFS('GASTOS MAS INVERSIONES'!$N$14:$N$149,'GASTOS MAS INVERSIONES'!$B$14:$B$149,'Total Presupuesto'!A26,'GASTOS MAS INVERSIONES'!$H$14:$H$149,6)</f>
        <v>0</v>
      </c>
      <c r="M26" s="364">
        <f t="shared" si="1"/>
        <v>0</v>
      </c>
      <c r="N26" s="362"/>
    </row>
    <row r="27" spans="1:14">
      <c r="A27" s="357">
        <v>10120101</v>
      </c>
      <c r="B27" s="554" t="s">
        <v>1040</v>
      </c>
      <c r="C27" s="554"/>
      <c r="D27" s="554"/>
      <c r="E27" s="554"/>
      <c r="F27" s="554"/>
      <c r="G27" s="362"/>
      <c r="H27" s="363">
        <f>+SUMIFS('GASTOS MAS INVERSIONES'!$N$14:$N$149,'GASTOS MAS INVERSIONES'!$B$14:$B$149,'Total Presupuesto'!A27,'GASTOS MAS INVERSIONES'!$H$14:$H$149,2)</f>
        <v>0</v>
      </c>
      <c r="I27" s="363">
        <f>+SUMIFS('GASTOS MAS INVERSIONES'!$N$14:$N$149,'GASTOS MAS INVERSIONES'!$B$14:$B$149,'Total Presupuesto'!A27,'GASTOS MAS INVERSIONES'!$H$14:$H$149,7)</f>
        <v>0</v>
      </c>
      <c r="J27" s="362"/>
      <c r="K27" s="364">
        <f t="shared" si="0"/>
        <v>0</v>
      </c>
      <c r="L27" s="363">
        <f>+SUMIFS('GASTOS MAS INVERSIONES'!$N$14:$N$149,'GASTOS MAS INVERSIONES'!$B$14:$B$149,'Total Presupuesto'!A27,'GASTOS MAS INVERSIONES'!$H$14:$H$149,3)+SUMIFS('GASTOS MAS INVERSIONES'!$N$14:$N$149,'GASTOS MAS INVERSIONES'!$B$14:$B$149,'Total Presupuesto'!A27,'GASTOS MAS INVERSIONES'!$H$14:$H$149,4)+SUMIFS('GASTOS MAS INVERSIONES'!$N$14:$N$149,'GASTOS MAS INVERSIONES'!$B$14:$B$149,'Total Presupuesto'!A27,'GASTOS MAS INVERSIONES'!$H$14:$H$149,6)</f>
        <v>0</v>
      </c>
      <c r="M27" s="364">
        <f t="shared" si="1"/>
        <v>0</v>
      </c>
      <c r="N27" s="362"/>
    </row>
    <row r="28" spans="1:14">
      <c r="A28" s="357">
        <v>10120102</v>
      </c>
      <c r="B28" s="554" t="s">
        <v>1041</v>
      </c>
      <c r="C28" s="554"/>
      <c r="D28" s="554"/>
      <c r="E28" s="554"/>
      <c r="F28" s="554"/>
      <c r="G28" s="362"/>
      <c r="H28" s="363">
        <f>+SUMIFS('GASTOS MAS INVERSIONES'!$N$14:$N$149,'GASTOS MAS INVERSIONES'!$B$14:$B$149,'Total Presupuesto'!A28,'GASTOS MAS INVERSIONES'!$H$14:$H$149,2)</f>
        <v>0</v>
      </c>
      <c r="I28" s="363">
        <f>+SUMIFS('GASTOS MAS INVERSIONES'!$N$14:$N$149,'GASTOS MAS INVERSIONES'!$B$14:$B$149,'Total Presupuesto'!A28,'GASTOS MAS INVERSIONES'!$H$14:$H$149,7)</f>
        <v>0</v>
      </c>
      <c r="J28" s="362"/>
      <c r="K28" s="364">
        <f t="shared" si="0"/>
        <v>0</v>
      </c>
      <c r="L28" s="363">
        <f>+SUMIFS('GASTOS MAS INVERSIONES'!$N$14:$N$149,'GASTOS MAS INVERSIONES'!$B$14:$B$149,'Total Presupuesto'!A28,'GASTOS MAS INVERSIONES'!$H$14:$H$149,3)+SUMIFS('GASTOS MAS INVERSIONES'!$N$14:$N$149,'GASTOS MAS INVERSIONES'!$B$14:$B$149,'Total Presupuesto'!A28,'GASTOS MAS INVERSIONES'!$H$14:$H$149,4)+SUMIFS('GASTOS MAS INVERSIONES'!$N$14:$N$149,'GASTOS MAS INVERSIONES'!$B$14:$B$149,'Total Presupuesto'!A28,'GASTOS MAS INVERSIONES'!$H$14:$H$149,6)</f>
        <v>0</v>
      </c>
      <c r="M28" s="364">
        <f t="shared" si="1"/>
        <v>0</v>
      </c>
      <c r="N28" s="362"/>
    </row>
    <row r="29" spans="1:14">
      <c r="A29" s="357">
        <v>10130101</v>
      </c>
      <c r="B29" s="554" t="s">
        <v>1042</v>
      </c>
      <c r="C29" s="554"/>
      <c r="D29" s="554"/>
      <c r="E29" s="554"/>
      <c r="F29" s="554"/>
      <c r="G29" s="362"/>
      <c r="H29" s="363">
        <f>+SUMIFS('GASTOS MAS INVERSIONES'!$N$14:$N$149,'GASTOS MAS INVERSIONES'!$B$14:$B$149,'Total Presupuesto'!A29,'GASTOS MAS INVERSIONES'!$H$14:$H$149,2)</f>
        <v>0</v>
      </c>
      <c r="I29" s="363">
        <f>+SUMIFS('GASTOS MAS INVERSIONES'!$N$14:$N$149,'GASTOS MAS INVERSIONES'!$B$14:$B$149,'Total Presupuesto'!A29,'GASTOS MAS INVERSIONES'!$H$14:$H$149,7)</f>
        <v>0</v>
      </c>
      <c r="J29" s="362"/>
      <c r="K29" s="364">
        <f t="shared" si="0"/>
        <v>0</v>
      </c>
      <c r="L29" s="363">
        <f>+SUMIFS('GASTOS MAS INVERSIONES'!$N$14:$N$149,'GASTOS MAS INVERSIONES'!$B$14:$B$149,'Total Presupuesto'!A29,'GASTOS MAS INVERSIONES'!$H$14:$H$149,3)+SUMIFS('GASTOS MAS INVERSIONES'!$N$14:$N$149,'GASTOS MAS INVERSIONES'!$B$14:$B$149,'Total Presupuesto'!A29,'GASTOS MAS INVERSIONES'!$H$14:$H$149,4)+SUMIFS('GASTOS MAS INVERSIONES'!$N$14:$N$149,'GASTOS MAS INVERSIONES'!$B$14:$B$149,'Total Presupuesto'!A29,'GASTOS MAS INVERSIONES'!$H$14:$H$149,6)</f>
        <v>0</v>
      </c>
      <c r="M29" s="364">
        <f t="shared" si="1"/>
        <v>0</v>
      </c>
      <c r="N29" s="362"/>
    </row>
    <row r="30" spans="1:14">
      <c r="A30" s="357">
        <v>10130102</v>
      </c>
      <c r="B30" s="554" t="s">
        <v>1043</v>
      </c>
      <c r="C30" s="554"/>
      <c r="D30" s="554"/>
      <c r="E30" s="554"/>
      <c r="F30" s="554"/>
      <c r="G30" s="362"/>
      <c r="H30" s="363">
        <f>+SUMIFS('GASTOS MAS INVERSIONES'!$N$14:$N$149,'GASTOS MAS INVERSIONES'!$B$14:$B$149,'Total Presupuesto'!A30,'GASTOS MAS INVERSIONES'!$H$14:$H$149,2)</f>
        <v>0</v>
      </c>
      <c r="I30" s="363">
        <f>+SUMIFS('GASTOS MAS INVERSIONES'!$N$14:$N$149,'GASTOS MAS INVERSIONES'!$B$14:$B$149,'Total Presupuesto'!A30,'GASTOS MAS INVERSIONES'!$H$14:$H$149,7)</f>
        <v>0</v>
      </c>
      <c r="J30" s="362"/>
      <c r="K30" s="364">
        <f t="shared" si="0"/>
        <v>0</v>
      </c>
      <c r="L30" s="363">
        <f>+SUMIFS('GASTOS MAS INVERSIONES'!$N$14:$N$149,'GASTOS MAS INVERSIONES'!$B$14:$B$149,'Total Presupuesto'!A30,'GASTOS MAS INVERSIONES'!$H$14:$H$149,3)+SUMIFS('GASTOS MAS INVERSIONES'!$N$14:$N$149,'GASTOS MAS INVERSIONES'!$B$14:$B$149,'Total Presupuesto'!A30,'GASTOS MAS INVERSIONES'!$H$14:$H$149,4)+SUMIFS('GASTOS MAS INVERSIONES'!$N$14:$N$149,'GASTOS MAS INVERSIONES'!$B$14:$B$149,'Total Presupuesto'!A30,'GASTOS MAS INVERSIONES'!$H$14:$H$149,6)</f>
        <v>32000000</v>
      </c>
      <c r="M30" s="364">
        <f t="shared" si="1"/>
        <v>32000000</v>
      </c>
      <c r="N30" s="362"/>
    </row>
    <row r="31" spans="1:14">
      <c r="A31" s="357">
        <v>10140101</v>
      </c>
      <c r="B31" s="554" t="s">
        <v>1044</v>
      </c>
      <c r="C31" s="554"/>
      <c r="D31" s="554"/>
      <c r="E31" s="554"/>
      <c r="F31" s="554"/>
      <c r="G31" s="362"/>
      <c r="H31" s="363">
        <f>+SUMIFS('GASTOS MAS INVERSIONES'!$N$14:$N$149,'GASTOS MAS INVERSIONES'!$B$14:$B$149,'Total Presupuesto'!A31,'GASTOS MAS INVERSIONES'!$H$14:$H$149,2)</f>
        <v>0</v>
      </c>
      <c r="I31" s="363">
        <f>+SUMIFS('GASTOS MAS INVERSIONES'!$N$14:$N$149,'GASTOS MAS INVERSIONES'!$B$14:$B$149,'Total Presupuesto'!A31,'GASTOS MAS INVERSIONES'!$H$14:$H$149,7)</f>
        <v>0</v>
      </c>
      <c r="J31" s="362"/>
      <c r="K31" s="364">
        <f t="shared" si="0"/>
        <v>0</v>
      </c>
      <c r="L31" s="363">
        <f>+SUMIFS('GASTOS MAS INVERSIONES'!$N$14:$N$149,'GASTOS MAS INVERSIONES'!$B$14:$B$149,'Total Presupuesto'!A31,'GASTOS MAS INVERSIONES'!$H$14:$H$149,3)+SUMIFS('GASTOS MAS INVERSIONES'!$N$14:$N$149,'GASTOS MAS INVERSIONES'!$B$14:$B$149,'Total Presupuesto'!A31,'GASTOS MAS INVERSIONES'!$H$14:$H$149,4)+SUMIFS('GASTOS MAS INVERSIONES'!$N$14:$N$149,'GASTOS MAS INVERSIONES'!$B$14:$B$149,'Total Presupuesto'!A31,'GASTOS MAS INVERSIONES'!$H$14:$H$149,6)</f>
        <v>0</v>
      </c>
      <c r="M31" s="364">
        <f t="shared" si="1"/>
        <v>0</v>
      </c>
      <c r="N31" s="362"/>
    </row>
    <row r="32" spans="1:14">
      <c r="A32" s="358" t="s">
        <v>148</v>
      </c>
      <c r="B32" s="554" t="s">
        <v>1045</v>
      </c>
      <c r="C32" s="554"/>
      <c r="D32" s="554"/>
      <c r="E32" s="554"/>
      <c r="F32" s="554"/>
      <c r="G32" s="362"/>
      <c r="H32" s="363">
        <f>+SUMIFS('GASTOS MAS INVERSIONES'!$N$14:$N$149,'GASTOS MAS INVERSIONES'!$B$14:$B$149,'Total Presupuesto'!A32,'GASTOS MAS INVERSIONES'!$H$14:$H$149,2)</f>
        <v>0</v>
      </c>
      <c r="I32" s="363">
        <f>+SUMIFS('GASTOS MAS INVERSIONES'!$N$14:$N$149,'GASTOS MAS INVERSIONES'!$B$14:$B$149,'Total Presupuesto'!A32,'GASTOS MAS INVERSIONES'!$H$14:$H$149,7)</f>
        <v>12000000</v>
      </c>
      <c r="J32" s="362"/>
      <c r="K32" s="364">
        <f t="shared" si="0"/>
        <v>12000000</v>
      </c>
      <c r="L32" s="363">
        <f>+SUMIFS('GASTOS MAS INVERSIONES'!$N$14:$N$149,'GASTOS MAS INVERSIONES'!$B$14:$B$149,'Total Presupuesto'!A32,'GASTOS MAS INVERSIONES'!$H$14:$H$149,3)+SUMIFS('GASTOS MAS INVERSIONES'!$N$14:$N$149,'GASTOS MAS INVERSIONES'!$B$14:$B$149,'Total Presupuesto'!A32,'GASTOS MAS INVERSIONES'!$H$14:$H$149,4)+SUMIFS('GASTOS MAS INVERSIONES'!$N$14:$N$149,'GASTOS MAS INVERSIONES'!$B$14:$B$149,'Total Presupuesto'!A32,'GASTOS MAS INVERSIONES'!$H$14:$H$149,6)</f>
        <v>0</v>
      </c>
      <c r="M32" s="364">
        <f t="shared" si="1"/>
        <v>12000000</v>
      </c>
      <c r="N32" s="362"/>
    </row>
    <row r="33" spans="1:14">
      <c r="A33" s="359" t="s">
        <v>149</v>
      </c>
      <c r="B33" s="554" t="s">
        <v>1046</v>
      </c>
      <c r="C33" s="554"/>
      <c r="D33" s="554"/>
      <c r="E33" s="554"/>
      <c r="F33" s="554"/>
      <c r="G33" s="362"/>
      <c r="H33" s="363">
        <f>+SUMIFS('GASTOS MAS INVERSIONES'!$N$14:$N$149,'GASTOS MAS INVERSIONES'!$B$14:$B$149,'Total Presupuesto'!A33,'GASTOS MAS INVERSIONES'!$H$14:$H$149,2)</f>
        <v>0</v>
      </c>
      <c r="I33" s="363">
        <f>+SUMIFS('GASTOS MAS INVERSIONES'!$N$14:$N$149,'GASTOS MAS INVERSIONES'!$B$14:$B$149,'Total Presupuesto'!A33,'GASTOS MAS INVERSIONES'!$H$14:$H$149,7)</f>
        <v>0</v>
      </c>
      <c r="J33" s="362"/>
      <c r="K33" s="364">
        <f t="shared" si="0"/>
        <v>0</v>
      </c>
      <c r="L33" s="363">
        <f>+SUMIFS('GASTOS MAS INVERSIONES'!$N$14:$N$149,'GASTOS MAS INVERSIONES'!$B$14:$B$149,'Total Presupuesto'!A33,'GASTOS MAS INVERSIONES'!$H$14:$H$149,3)+SUMIFS('GASTOS MAS INVERSIONES'!$N$14:$N$149,'GASTOS MAS INVERSIONES'!$B$14:$B$149,'Total Presupuesto'!A33,'GASTOS MAS INVERSIONES'!$H$14:$H$149,4)+SUMIFS('GASTOS MAS INVERSIONES'!$N$14:$N$149,'GASTOS MAS INVERSIONES'!$B$14:$B$149,'Total Presupuesto'!A33,'GASTOS MAS INVERSIONES'!$H$14:$H$149,6)</f>
        <v>0</v>
      </c>
      <c r="M33" s="364">
        <f t="shared" si="1"/>
        <v>0</v>
      </c>
      <c r="N33" s="362"/>
    </row>
    <row r="34" spans="1:14">
      <c r="A34" s="359" t="s">
        <v>163</v>
      </c>
      <c r="B34" s="554" t="s">
        <v>1047</v>
      </c>
      <c r="C34" s="554"/>
      <c r="D34" s="554"/>
      <c r="E34" s="554"/>
      <c r="F34" s="554"/>
      <c r="G34" s="362"/>
      <c r="H34" s="363"/>
      <c r="I34" s="362"/>
      <c r="J34" s="362"/>
      <c r="K34" s="362"/>
      <c r="L34" s="362"/>
      <c r="M34" s="362"/>
      <c r="N34" s="362"/>
    </row>
    <row r="35" spans="1:14">
      <c r="A35" s="359" t="s">
        <v>164</v>
      </c>
      <c r="B35" s="554" t="s">
        <v>1048</v>
      </c>
      <c r="C35" s="554"/>
      <c r="D35" s="554"/>
      <c r="E35" s="554"/>
      <c r="F35" s="554"/>
      <c r="G35" s="362"/>
      <c r="H35" s="363"/>
      <c r="I35" s="362"/>
      <c r="J35" s="362"/>
      <c r="K35" s="362"/>
      <c r="L35" s="362"/>
      <c r="M35" s="362"/>
      <c r="N35" s="362"/>
    </row>
    <row r="36" spans="1:14">
      <c r="A36" s="359" t="s">
        <v>1049</v>
      </c>
      <c r="B36" s="554" t="s">
        <v>1050</v>
      </c>
      <c r="C36" s="554"/>
      <c r="D36" s="554"/>
      <c r="E36" s="554"/>
      <c r="F36" s="554"/>
      <c r="G36" s="362"/>
      <c r="H36" s="363"/>
      <c r="I36" s="362"/>
      <c r="J36" s="362"/>
      <c r="K36" s="362"/>
      <c r="L36" s="362"/>
      <c r="M36" s="362"/>
      <c r="N36" s="362"/>
    </row>
    <row r="37" spans="1:14">
      <c r="A37" s="359" t="s">
        <v>1051</v>
      </c>
      <c r="B37" s="554" t="s">
        <v>1052</v>
      </c>
      <c r="C37" s="554"/>
      <c r="D37" s="554"/>
      <c r="E37" s="554"/>
      <c r="F37" s="554"/>
      <c r="G37" s="362"/>
      <c r="H37" s="363"/>
      <c r="I37" s="362"/>
      <c r="J37" s="362"/>
      <c r="K37" s="362"/>
      <c r="L37" s="362"/>
      <c r="M37" s="362"/>
      <c r="N37" s="362"/>
    </row>
    <row r="38" spans="1:14">
      <c r="A38" s="359" t="s">
        <v>1053</v>
      </c>
      <c r="B38" s="554" t="s">
        <v>1054</v>
      </c>
      <c r="C38" s="554"/>
      <c r="D38" s="554"/>
      <c r="E38" s="554"/>
      <c r="F38" s="554"/>
      <c r="G38" s="362"/>
      <c r="H38" s="363"/>
      <c r="I38" s="362"/>
      <c r="J38" s="362"/>
      <c r="K38" s="362"/>
      <c r="L38" s="362"/>
      <c r="M38" s="362"/>
      <c r="N38" s="362"/>
    </row>
    <row r="39" spans="1:14">
      <c r="A39" s="359" t="s">
        <v>1055</v>
      </c>
      <c r="B39" s="554" t="s">
        <v>1056</v>
      </c>
      <c r="C39" s="554"/>
      <c r="D39" s="554"/>
      <c r="E39" s="554"/>
      <c r="F39" s="554"/>
      <c r="G39" s="362"/>
      <c r="H39" s="363"/>
      <c r="I39" s="362"/>
      <c r="J39" s="362"/>
      <c r="K39" s="362"/>
      <c r="L39" s="362"/>
      <c r="M39" s="362"/>
      <c r="N39" s="362"/>
    </row>
    <row r="41" spans="1:14">
      <c r="A41" s="555" t="s">
        <v>1057</v>
      </c>
      <c r="B41" s="555"/>
      <c r="C41" s="555"/>
      <c r="D41" s="555"/>
      <c r="E41" s="555"/>
      <c r="F41" s="555"/>
      <c r="G41" s="363">
        <f>+SUM(G4:G39)</f>
        <v>0</v>
      </c>
      <c r="H41" s="363">
        <f t="shared" ref="H41:M41" si="2">+SUM(H4:H39)</f>
        <v>0</v>
      </c>
      <c r="I41" s="363">
        <f t="shared" si="2"/>
        <v>12000000</v>
      </c>
      <c r="J41" s="363">
        <f t="shared" si="2"/>
        <v>0</v>
      </c>
      <c r="K41" s="363">
        <f t="shared" si="2"/>
        <v>12000000</v>
      </c>
      <c r="L41" s="363">
        <f t="shared" si="2"/>
        <v>32000000</v>
      </c>
      <c r="M41" s="363">
        <f t="shared" si="2"/>
        <v>44000000</v>
      </c>
      <c r="N41" s="362"/>
    </row>
    <row r="43" spans="1:14" ht="30">
      <c r="F43" s="365"/>
      <c r="G43" s="365"/>
      <c r="H43" s="366" t="s">
        <v>1058</v>
      </c>
      <c r="I43" s="367"/>
      <c r="J43" s="367"/>
      <c r="K43" s="367"/>
      <c r="L43" s="366" t="s">
        <v>1059</v>
      </c>
    </row>
    <row r="44" spans="1:14">
      <c r="A44" t="s">
        <v>622</v>
      </c>
      <c r="E44" s="368">
        <v>0.14000000000000001</v>
      </c>
      <c r="F44" s="365">
        <f>+$G$41*E44</f>
        <v>0</v>
      </c>
      <c r="G44" s="365"/>
      <c r="H44" s="369">
        <f>+F44+F45</f>
        <v>0</v>
      </c>
      <c r="J44" s="365"/>
      <c r="K44" s="365"/>
      <c r="L44" s="369">
        <f>+H44-L41</f>
        <v>-32000000</v>
      </c>
    </row>
    <row r="45" spans="1:14">
      <c r="A45" t="s">
        <v>1060</v>
      </c>
      <c r="E45" s="368">
        <v>0.02</v>
      </c>
      <c r="F45" s="365">
        <f t="shared" ref="F45:F49" si="3">+$G$41*E45</f>
        <v>0</v>
      </c>
      <c r="G45" s="370">
        <f>+L14+L15</f>
        <v>0</v>
      </c>
      <c r="H45" s="365"/>
      <c r="I45" s="365"/>
      <c r="J45" s="365"/>
      <c r="K45" s="365"/>
      <c r="L45" s="365"/>
    </row>
    <row r="46" spans="1:14">
      <c r="A46" t="s">
        <v>1061</v>
      </c>
      <c r="E46" s="368">
        <v>0.1</v>
      </c>
      <c r="F46" s="365">
        <f t="shared" si="3"/>
        <v>0</v>
      </c>
      <c r="G46" s="365"/>
      <c r="H46" s="365"/>
      <c r="I46" s="365"/>
      <c r="J46" s="365"/>
      <c r="K46" s="365"/>
      <c r="L46" s="365"/>
    </row>
    <row r="47" spans="1:14">
      <c r="A47" t="s">
        <v>1062</v>
      </c>
      <c r="E47" s="368">
        <v>0.62</v>
      </c>
      <c r="F47" s="365">
        <f t="shared" si="3"/>
        <v>0</v>
      </c>
      <c r="G47" s="365"/>
      <c r="H47" s="365"/>
      <c r="I47" s="365"/>
      <c r="J47" s="365"/>
      <c r="K47" s="365"/>
      <c r="L47" s="365"/>
    </row>
    <row r="48" spans="1:14">
      <c r="A48" t="s">
        <v>1063</v>
      </c>
      <c r="E48" s="368">
        <v>0.02</v>
      </c>
      <c r="F48" s="365">
        <f t="shared" si="3"/>
        <v>0</v>
      </c>
      <c r="G48" s="365"/>
      <c r="H48" s="365"/>
      <c r="I48" s="365"/>
      <c r="J48" s="365"/>
      <c r="K48" s="365"/>
      <c r="L48" s="365"/>
    </row>
    <row r="49" spans="1:12">
      <c r="A49" t="s">
        <v>1064</v>
      </c>
      <c r="E49" s="368">
        <v>0.1</v>
      </c>
      <c r="F49" s="365">
        <f t="shared" si="3"/>
        <v>0</v>
      </c>
      <c r="G49" s="365"/>
      <c r="H49" s="365"/>
      <c r="I49" s="365"/>
      <c r="J49" s="365"/>
      <c r="K49" s="365"/>
      <c r="L49" s="365"/>
    </row>
    <row r="50" spans="1:12">
      <c r="E50" s="368">
        <f>SUM(E44:E49)</f>
        <v>1</v>
      </c>
      <c r="F50" s="365"/>
      <c r="G50" s="365"/>
      <c r="H50" s="365"/>
      <c r="I50" s="365"/>
      <c r="J50" s="365"/>
      <c r="K50" s="365"/>
      <c r="L50" s="365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1" t="s">
        <v>432</v>
      </c>
      <c r="C1" s="281"/>
      <c r="D1" s="285"/>
      <c r="E1" s="285"/>
      <c r="F1" s="285"/>
    </row>
    <row r="2" spans="2:6">
      <c r="B2" s="281" t="s">
        <v>433</v>
      </c>
      <c r="C2" s="281"/>
      <c r="D2" s="285"/>
      <c r="E2" s="285"/>
      <c r="F2" s="285"/>
    </row>
    <row r="3" spans="2:6">
      <c r="B3" s="282"/>
      <c r="C3" s="282"/>
      <c r="D3" s="286"/>
      <c r="E3" s="286"/>
      <c r="F3" s="286"/>
    </row>
    <row r="4" spans="2:6" ht="45">
      <c r="B4" s="282" t="s">
        <v>434</v>
      </c>
      <c r="C4" s="282"/>
      <c r="D4" s="286"/>
      <c r="E4" s="286"/>
      <c r="F4" s="286"/>
    </row>
    <row r="5" spans="2:6">
      <c r="B5" s="282"/>
      <c r="C5" s="282"/>
      <c r="D5" s="286"/>
      <c r="E5" s="286"/>
      <c r="F5" s="286"/>
    </row>
    <row r="6" spans="2:6" ht="30">
      <c r="B6" s="281" t="s">
        <v>435</v>
      </c>
      <c r="C6" s="281"/>
      <c r="D6" s="285"/>
      <c r="E6" s="285" t="s">
        <v>436</v>
      </c>
      <c r="F6" s="285" t="s">
        <v>437</v>
      </c>
    </row>
    <row r="7" spans="2:6" ht="15.75" thickBot="1">
      <c r="B7" s="282"/>
      <c r="C7" s="282"/>
      <c r="D7" s="286"/>
      <c r="E7" s="286"/>
      <c r="F7" s="286"/>
    </row>
    <row r="8" spans="2:6" ht="75.75" thickBot="1">
      <c r="B8" s="283" t="s">
        <v>438</v>
      </c>
      <c r="C8" s="284"/>
      <c r="D8" s="287"/>
      <c r="E8" s="287" t="s">
        <v>440</v>
      </c>
      <c r="F8" s="288" t="s">
        <v>439</v>
      </c>
    </row>
    <row r="9" spans="2:6" ht="15.75" thickBot="1">
      <c r="B9" s="282"/>
      <c r="C9" s="282"/>
      <c r="D9" s="286"/>
      <c r="E9" s="286"/>
      <c r="F9" s="286"/>
    </row>
    <row r="10" spans="2:6" ht="45.75" thickBot="1">
      <c r="B10" s="283" t="s">
        <v>441</v>
      </c>
      <c r="C10" s="284"/>
      <c r="D10" s="287"/>
      <c r="E10" s="287">
        <v>91</v>
      </c>
      <c r="F10" s="288" t="s">
        <v>439</v>
      </c>
    </row>
    <row r="11" spans="2:6">
      <c r="B11" s="282"/>
      <c r="C11" s="282"/>
      <c r="D11" s="286"/>
      <c r="E11" s="286"/>
      <c r="F11" s="286"/>
    </row>
    <row r="12" spans="2:6">
      <c r="B12" s="282"/>
      <c r="C12" s="282"/>
      <c r="D12" s="286"/>
      <c r="E12" s="286"/>
      <c r="F12" s="28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2019-11-14T14:46:16Z</dcterms:modified>
</cp:coreProperties>
</file>