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8B282B5E-AE65-4072-BC68-BE8C259EA77A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 3" sheetId="13" r:id="rId7"/>
    <sheet name="Nueva B" sheetId="14" r:id="rId8"/>
    <sheet name="Nueva C" sheetId="15" r:id="rId9"/>
    <sheet name="Nueva D" sheetId="16" r:id="rId10"/>
    <sheet name="Continua 2" sheetId="17" r:id="rId11"/>
    <sheet name="Continua B" sheetId="18" r:id="rId12"/>
    <sheet name="Continua C" sheetId="19" r:id="rId13"/>
    <sheet name="Continua D" sheetId="20" r:id="rId14"/>
    <sheet name="Resumen" sheetId="21" r:id="rId15"/>
    <sheet name="Informe de compatibilidad" sheetId="9" state="hidden" r:id="rId16"/>
  </sheet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3" i="14" l="1"/>
  <c r="M43" i="15"/>
  <c r="M43" i="16"/>
  <c r="M43" i="17"/>
  <c r="M43" i="18"/>
  <c r="M43" i="19"/>
  <c r="M43" i="20"/>
  <c r="M43" i="13"/>
  <c r="M42" i="14"/>
  <c r="M42" i="15"/>
  <c r="M42" i="16"/>
  <c r="M42" i="17"/>
  <c r="M42" i="18"/>
  <c r="M42" i="19"/>
  <c r="M42" i="20"/>
  <c r="M42" i="13"/>
  <c r="M41" i="13"/>
  <c r="M41" i="20"/>
  <c r="M41" i="19"/>
  <c r="M41" i="18"/>
  <c r="M41" i="17"/>
  <c r="M41" i="16"/>
  <c r="M41" i="15"/>
  <c r="M41" i="14"/>
  <c r="L77" i="7" l="1"/>
  <c r="J77" i="7"/>
  <c r="H77" i="7"/>
  <c r="F104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H6" i="13" l="1"/>
  <c r="H6" i="17"/>
  <c r="C27" i="4" l="1"/>
  <c r="E27" i="4"/>
  <c r="F27" i="4"/>
  <c r="B27" i="4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20" l="1"/>
  <c r="M32" i="19"/>
  <c r="M32" i="18"/>
  <c r="M32" i="17"/>
  <c r="M32" i="16"/>
  <c r="M32" i="15"/>
  <c r="M32" i="14"/>
  <c r="M18" i="21"/>
  <c r="M19" i="21"/>
  <c r="M20" i="21"/>
  <c r="M21" i="21"/>
  <c r="M22" i="21"/>
  <c r="M25" i="21"/>
  <c r="M26" i="21"/>
  <c r="M30" i="21"/>
  <c r="M31" i="21"/>
  <c r="M37" i="21"/>
  <c r="M39" i="21"/>
  <c r="N59" i="7" s="1"/>
  <c r="M5" i="21"/>
  <c r="M6" i="21" s="1"/>
  <c r="B4" i="21"/>
  <c r="B3" i="21"/>
  <c r="M16" i="20"/>
  <c r="M5" i="20"/>
  <c r="M6" i="20" s="1"/>
  <c r="M40" i="20" s="1"/>
  <c r="B4" i="20"/>
  <c r="B3" i="20"/>
  <c r="M16" i="19"/>
  <c r="M5" i="19"/>
  <c r="M6" i="19" s="1"/>
  <c r="M40" i="19" s="1"/>
  <c r="B4" i="19"/>
  <c r="B3" i="19"/>
  <c r="M16" i="18"/>
  <c r="M5" i="18"/>
  <c r="M6" i="18" s="1"/>
  <c r="M40" i="18" s="1"/>
  <c r="B4" i="18"/>
  <c r="B3" i="18"/>
  <c r="M5" i="17"/>
  <c r="M6" i="17" s="1"/>
  <c r="M40" i="17" s="1"/>
  <c r="M16" i="17"/>
  <c r="B4" i="17"/>
  <c r="B3" i="17"/>
  <c r="M16" i="16"/>
  <c r="M5" i="16"/>
  <c r="M4" i="16"/>
  <c r="M6" i="16" s="1"/>
  <c r="M40" i="16" s="1"/>
  <c r="B4" i="16"/>
  <c r="B3" i="16"/>
  <c r="M16" i="15"/>
  <c r="M5" i="15"/>
  <c r="M6" i="15" s="1"/>
  <c r="M40" i="15" s="1"/>
  <c r="M4" i="15"/>
  <c r="B4" i="15"/>
  <c r="B3" i="15"/>
  <c r="M35" i="14"/>
  <c r="M16" i="14"/>
  <c r="M5" i="14"/>
  <c r="M6" i="14" s="1"/>
  <c r="M40" i="14" s="1"/>
  <c r="M4" i="14"/>
  <c r="B4" i="14"/>
  <c r="B3" i="14"/>
  <c r="M43" i="21"/>
  <c r="N73" i="7" s="1"/>
  <c r="M42" i="21"/>
  <c r="N74" i="7" s="1"/>
  <c r="M41" i="21"/>
  <c r="N72" i="7" s="1"/>
  <c r="M27" i="14" l="1"/>
  <c r="M27" i="19"/>
  <c r="M23" i="19" s="1"/>
  <c r="M38" i="17"/>
  <c r="M33" i="17"/>
  <c r="M36" i="17"/>
  <c r="M34" i="17"/>
  <c r="M34" i="19"/>
  <c r="M33" i="19"/>
  <c r="M38" i="19"/>
  <c r="M36" i="19"/>
  <c r="M27" i="18"/>
  <c r="M34" i="20"/>
  <c r="M33" i="20"/>
  <c r="M38" i="20"/>
  <c r="M36" i="20"/>
  <c r="M27" i="15"/>
  <c r="M23" i="15" s="1"/>
  <c r="M34" i="16"/>
  <c r="M33" i="16"/>
  <c r="M38" i="16"/>
  <c r="M36" i="16"/>
  <c r="M34" i="18"/>
  <c r="M33" i="18"/>
  <c r="M38" i="18"/>
  <c r="M36" i="18"/>
  <c r="M27" i="20"/>
  <c r="M23" i="20" s="1"/>
  <c r="M34" i="14"/>
  <c r="M33" i="14"/>
  <c r="M38" i="14"/>
  <c r="M36" i="14"/>
  <c r="M34" i="15"/>
  <c r="M33" i="15"/>
  <c r="M38" i="15"/>
  <c r="M36" i="15"/>
  <c r="M27" i="16"/>
  <c r="M17" i="15"/>
  <c r="M44" i="15" s="1"/>
  <c r="M17" i="20"/>
  <c r="M44" i="20" s="1"/>
  <c r="M17" i="18"/>
  <c r="M44" i="18" s="1"/>
  <c r="M10" i="21"/>
  <c r="M24" i="20"/>
  <c r="M10" i="20"/>
  <c r="M35" i="20"/>
  <c r="M17" i="19"/>
  <c r="M44" i="19" s="1"/>
  <c r="M10" i="19"/>
  <c r="M35" i="19"/>
  <c r="M24" i="18"/>
  <c r="M23" i="18"/>
  <c r="M10" i="18"/>
  <c r="M35" i="18"/>
  <c r="M17" i="17"/>
  <c r="M44" i="17" s="1"/>
  <c r="M27" i="17"/>
  <c r="M23" i="17" s="1"/>
  <c r="M10" i="17"/>
  <c r="M35" i="17"/>
  <c r="M24" i="16"/>
  <c r="M23" i="16"/>
  <c r="M35" i="16"/>
  <c r="M17" i="16"/>
  <c r="M44" i="16" s="1"/>
  <c r="M10" i="16"/>
  <c r="M24" i="15"/>
  <c r="M10" i="15"/>
  <c r="M28" i="15"/>
  <c r="M35" i="15"/>
  <c r="M23" i="14"/>
  <c r="M24" i="14"/>
  <c r="M10" i="14"/>
  <c r="M17" i="14"/>
  <c r="M44" i="14" s="1"/>
  <c r="M16" i="13"/>
  <c r="M16" i="21" s="1"/>
  <c r="M4" i="13"/>
  <c r="M5" i="13"/>
  <c r="M24" i="19" l="1"/>
  <c r="M6" i="13"/>
  <c r="M40" i="13" s="1"/>
  <c r="M29" i="15"/>
  <c r="N29" i="15" s="1"/>
  <c r="M28" i="20"/>
  <c r="M29" i="18"/>
  <c r="M28" i="18"/>
  <c r="M60" i="14"/>
  <c r="M59" i="15"/>
  <c r="M59" i="20"/>
  <c r="M59" i="16"/>
  <c r="M60" i="19"/>
  <c r="M60" i="20"/>
  <c r="M59" i="19"/>
  <c r="M29" i="20"/>
  <c r="M59" i="18"/>
  <c r="M60" i="18"/>
  <c r="M28" i="19"/>
  <c r="M29" i="19"/>
  <c r="M28" i="17"/>
  <c r="M29" i="17"/>
  <c r="M24" i="17"/>
  <c r="M60" i="17" s="1"/>
  <c r="M28" i="16"/>
  <c r="M29" i="16"/>
  <c r="M60" i="16"/>
  <c r="M60" i="15"/>
  <c r="M28" i="14"/>
  <c r="M29" i="14"/>
  <c r="M59" i="14"/>
  <c r="M10" i="13"/>
  <c r="M40" i="21"/>
  <c r="N20" i="7" s="1"/>
  <c r="N62" i="15" l="1"/>
  <c r="N29" i="20"/>
  <c r="N29" i="18"/>
  <c r="N29" i="14"/>
  <c r="N62" i="20"/>
  <c r="N29" i="19"/>
  <c r="N62" i="19"/>
  <c r="N62" i="16"/>
  <c r="N62" i="18"/>
  <c r="M59" i="17"/>
  <c r="N62" i="17" s="1"/>
  <c r="N29" i="17"/>
  <c r="N29" i="16"/>
  <c r="N64" i="15"/>
  <c r="N62" i="14"/>
  <c r="N64" i="20" l="1"/>
  <c r="N64" i="14"/>
  <c r="N64" i="18"/>
  <c r="N64" i="19"/>
  <c r="N64" i="17"/>
  <c r="N64" i="16"/>
  <c r="M27" i="13"/>
  <c r="B4" i="13"/>
  <c r="M32" i="13" s="1"/>
  <c r="M32" i="21" s="1"/>
  <c r="N96" i="7" s="1"/>
  <c r="B3" i="13"/>
  <c r="M34" i="13" l="1"/>
  <c r="M34" i="21" s="1"/>
  <c r="N98" i="7" s="1"/>
  <c r="M38" i="13"/>
  <c r="M38" i="21" s="1"/>
  <c r="N58" i="7" s="1"/>
  <c r="M33" i="13"/>
  <c r="M33" i="21" s="1"/>
  <c r="N97" i="7" s="1"/>
  <c r="M36" i="13"/>
  <c r="M36" i="21" s="1"/>
  <c r="N100" i="7" s="1"/>
  <c r="M35" i="13"/>
  <c r="M35" i="21" s="1"/>
  <c r="N99" i="7" s="1"/>
  <c r="M23" i="13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J17" i="4"/>
  <c r="K17" i="4"/>
  <c r="K16" i="4"/>
  <c r="J16" i="4" l="1"/>
  <c r="L16" i="4" s="1"/>
  <c r="D66" i="4"/>
  <c r="E66" i="4" s="1"/>
  <c r="L66" i="4" s="1"/>
  <c r="D56" i="4"/>
  <c r="D65" i="4"/>
  <c r="E65" i="4" s="1"/>
  <c r="L65" i="4" s="1"/>
  <c r="D62" i="4"/>
  <c r="E62" i="4" s="1"/>
  <c r="L62" i="4" s="1"/>
  <c r="D58" i="4"/>
  <c r="E58" i="4" s="1"/>
  <c r="L58" i="4" s="1"/>
  <c r="D64" i="4"/>
  <c r="E64" i="4" s="1"/>
  <c r="L64" i="4" s="1"/>
  <c r="D61" i="4"/>
  <c r="E61" i="4" s="1"/>
  <c r="L61" i="4" s="1"/>
  <c r="E103" i="4"/>
  <c r="F103" i="4" s="1"/>
  <c r="D63" i="4"/>
  <c r="E63" i="4" s="1"/>
  <c r="L63" i="4" s="1"/>
  <c r="D60" i="4"/>
  <c r="E60" i="4" s="1"/>
  <c r="L60" i="4" s="1"/>
  <c r="D57" i="4"/>
  <c r="E57" i="4" s="1"/>
  <c r="L57" i="4" s="1"/>
  <c r="D59" i="4"/>
  <c r="E59" i="4" s="1"/>
  <c r="L59" i="4" s="1"/>
  <c r="L17" i="4"/>
  <c r="N81" i="7"/>
  <c r="G17" i="4"/>
  <c r="G16" i="4"/>
  <c r="D17" i="4"/>
  <c r="D16" i="4"/>
  <c r="G27" i="4" l="1"/>
  <c r="D88" i="4"/>
  <c r="F88" i="4" s="1"/>
  <c r="G76" i="4"/>
  <c r="H76" i="4" s="1"/>
  <c r="L76" i="4" s="1"/>
  <c r="G75" i="4"/>
  <c r="H75" i="4" s="1"/>
  <c r="L75" i="4" s="1"/>
  <c r="G78" i="4"/>
  <c r="H78" i="4" s="1"/>
  <c r="L78" i="4" s="1"/>
  <c r="G77" i="4"/>
  <c r="H77" i="4" s="1"/>
  <c r="L77" i="4" s="1"/>
  <c r="G74" i="4"/>
  <c r="H74" i="4" s="1"/>
  <c r="L74" i="4" s="1"/>
  <c r="G71" i="4"/>
  <c r="H71" i="4" s="1"/>
  <c r="L71" i="4" s="1"/>
  <c r="E56" i="4"/>
  <c r="L56" i="4" s="1"/>
  <c r="L67" i="4" s="1"/>
  <c r="F22" i="5" s="1"/>
  <c r="G68" i="4"/>
  <c r="H68" i="4" s="1"/>
  <c r="L68" i="4" s="1"/>
  <c r="G70" i="4"/>
  <c r="H70" i="4" s="1"/>
  <c r="L70" i="4" s="1"/>
  <c r="G69" i="4"/>
  <c r="H69" i="4" s="1"/>
  <c r="L69" i="4" s="1"/>
  <c r="G73" i="4"/>
  <c r="H73" i="4" s="1"/>
  <c r="L73" i="4" s="1"/>
  <c r="G72" i="4"/>
  <c r="H72" i="4" s="1"/>
  <c r="L72" i="4" s="1"/>
  <c r="D27" i="4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5" i="7"/>
  <c r="J75" i="7"/>
  <c r="L75" i="7"/>
  <c r="H76" i="7"/>
  <c r="J76" i="7"/>
  <c r="L76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8" i="7" l="1"/>
  <c r="H4" i="17"/>
  <c r="H4" i="16"/>
  <c r="H4" i="15"/>
  <c r="H4" i="19"/>
  <c r="H4" i="20"/>
  <c r="H4" i="18"/>
  <c r="H4" i="14"/>
  <c r="H4" i="21"/>
  <c r="H4" i="13"/>
  <c r="C9" i="7"/>
  <c r="H2" i="20"/>
  <c r="H2" i="16"/>
  <c r="H2" i="15"/>
  <c r="H2" i="18"/>
  <c r="H2" i="14"/>
  <c r="H2" i="21"/>
  <c r="H2" i="19"/>
  <c r="H2" i="17"/>
  <c r="H2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I26" i="12"/>
  <c r="K26" i="12" s="1"/>
  <c r="I30" i="12"/>
  <c r="I4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F24" i="5"/>
  <c r="K4" i="12" l="1"/>
  <c r="M4" i="12" s="1"/>
  <c r="K18" i="12"/>
  <c r="M18" i="12" s="1"/>
  <c r="K22" i="12"/>
  <c r="K30" i="12"/>
  <c r="H22" i="13"/>
  <c r="H24" i="13"/>
  <c r="H23" i="13"/>
  <c r="H25" i="13"/>
  <c r="H21" i="13"/>
  <c r="H27" i="13"/>
  <c r="H18" i="13"/>
  <c r="H19" i="13"/>
  <c r="H26" i="13"/>
  <c r="H16" i="13"/>
  <c r="H29" i="13"/>
  <c r="H28" i="13"/>
  <c r="H20" i="13"/>
  <c r="H17" i="13"/>
  <c r="H24" i="17"/>
  <c r="H26" i="17"/>
  <c r="H19" i="17"/>
  <c r="H23" i="17"/>
  <c r="H16" i="17"/>
  <c r="H21" i="17"/>
  <c r="H29" i="17"/>
  <c r="H18" i="17"/>
  <c r="H27" i="17"/>
  <c r="H22" i="17"/>
  <c r="H28" i="17"/>
  <c r="H20" i="17"/>
  <c r="H17" i="17"/>
  <c r="H25" i="17"/>
  <c r="H24" i="18"/>
  <c r="H26" i="18"/>
  <c r="H19" i="18"/>
  <c r="H23" i="18"/>
  <c r="H16" i="18"/>
  <c r="H29" i="18"/>
  <c r="H21" i="18"/>
  <c r="H28" i="18"/>
  <c r="H20" i="18"/>
  <c r="H22" i="18"/>
  <c r="H17" i="18"/>
  <c r="H25" i="18"/>
  <c r="H18" i="18"/>
  <c r="H27" i="18"/>
  <c r="H24" i="19"/>
  <c r="H29" i="19"/>
  <c r="H19" i="19"/>
  <c r="H26" i="19"/>
  <c r="H23" i="19"/>
  <c r="H16" i="19"/>
  <c r="H21" i="19"/>
  <c r="H20" i="19"/>
  <c r="H28" i="19"/>
  <c r="H22" i="19"/>
  <c r="H25" i="19"/>
  <c r="H17" i="19"/>
  <c r="H18" i="19"/>
  <c r="H27" i="19"/>
  <c r="H24" i="15"/>
  <c r="H29" i="15"/>
  <c r="H19" i="15"/>
  <c r="H26" i="15"/>
  <c r="H23" i="15"/>
  <c r="H16" i="15"/>
  <c r="H21" i="15"/>
  <c r="H25" i="15"/>
  <c r="H27" i="15"/>
  <c r="H18" i="15"/>
  <c r="H20" i="15"/>
  <c r="H28" i="15"/>
  <c r="H22" i="15"/>
  <c r="H17" i="15"/>
  <c r="H24" i="14"/>
  <c r="H28" i="14"/>
  <c r="H19" i="14"/>
  <c r="H16" i="14"/>
  <c r="H26" i="14"/>
  <c r="H21" i="14"/>
  <c r="H23" i="14"/>
  <c r="H29" i="14"/>
  <c r="H20" i="14"/>
  <c r="H22" i="14"/>
  <c r="H25" i="14"/>
  <c r="H17" i="14"/>
  <c r="H18" i="14"/>
  <c r="H27" i="14"/>
  <c r="H24" i="20"/>
  <c r="H23" i="20"/>
  <c r="H16" i="20"/>
  <c r="H26" i="20"/>
  <c r="H21" i="20"/>
  <c r="H29" i="20"/>
  <c r="H19" i="20"/>
  <c r="H20" i="20"/>
  <c r="H22" i="20"/>
  <c r="H25" i="20"/>
  <c r="H17" i="20"/>
  <c r="H28" i="20"/>
  <c r="H18" i="20"/>
  <c r="H27" i="20"/>
  <c r="H24" i="21"/>
  <c r="H21" i="21"/>
  <c r="H29" i="21"/>
  <c r="H19" i="21"/>
  <c r="H26" i="21"/>
  <c r="H16" i="21"/>
  <c r="H23" i="21"/>
  <c r="H22" i="21"/>
  <c r="H25" i="21"/>
  <c r="H28" i="21"/>
  <c r="H18" i="21"/>
  <c r="H27" i="21"/>
  <c r="H17" i="21"/>
  <c r="H20" i="21"/>
  <c r="H24" i="16"/>
  <c r="H23" i="16"/>
  <c r="H26" i="16"/>
  <c r="H29" i="16"/>
  <c r="H21" i="16"/>
  <c r="H28" i="16"/>
  <c r="H19" i="16"/>
  <c r="H16" i="16"/>
  <c r="H18" i="16"/>
  <c r="H27" i="16"/>
  <c r="H20" i="16"/>
  <c r="H22" i="16"/>
  <c r="H25" i="16"/>
  <c r="H17" i="16"/>
  <c r="K17" i="12"/>
  <c r="M17" i="12" s="1"/>
  <c r="K7" i="12"/>
  <c r="M7" i="12" s="1"/>
  <c r="K33" i="12"/>
  <c r="M33" i="12" s="1"/>
  <c r="K16" i="12"/>
  <c r="M16" i="12" s="1"/>
  <c r="M22" i="12"/>
  <c r="K12" i="12"/>
  <c r="M12" i="12" s="1"/>
  <c r="M26" i="12"/>
  <c r="K29" i="12"/>
  <c r="M29" i="12" s="1"/>
  <c r="K25" i="12"/>
  <c r="M25" i="12" s="1"/>
  <c r="I41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62" i="13" l="1"/>
  <c r="H33" i="13"/>
  <c r="H39" i="13"/>
  <c r="H43" i="13"/>
  <c r="H49" i="13"/>
  <c r="H53" i="13"/>
  <c r="H59" i="13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37" i="13"/>
  <c r="H47" i="13"/>
  <c r="H57" i="13"/>
  <c r="H32" i="13"/>
  <c r="H35" i="13"/>
  <c r="H41" i="13"/>
  <c r="H45" i="13"/>
  <c r="H51" i="13"/>
  <c r="H55" i="13"/>
  <c r="H61" i="13"/>
  <c r="H61" i="19"/>
  <c r="H36" i="19"/>
  <c r="H38" i="19"/>
  <c r="H49" i="19"/>
  <c r="H57" i="19"/>
  <c r="H42" i="19"/>
  <c r="H34" i="19"/>
  <c r="H44" i="19"/>
  <c r="H37" i="19"/>
  <c r="H50" i="19"/>
  <c r="H58" i="19"/>
  <c r="H41" i="19"/>
  <c r="H51" i="19"/>
  <c r="H59" i="19"/>
  <c r="H60" i="19"/>
  <c r="H39" i="19"/>
  <c r="H43" i="19"/>
  <c r="H52" i="19"/>
  <c r="H35" i="19"/>
  <c r="H45" i="19"/>
  <c r="H53" i="19"/>
  <c r="H62" i="19"/>
  <c r="H46" i="19"/>
  <c r="H54" i="19"/>
  <c r="H56" i="19"/>
  <c r="H47" i="19"/>
  <c r="H40" i="19"/>
  <c r="H55" i="19"/>
  <c r="H33" i="19"/>
  <c r="H32" i="19"/>
  <c r="H48" i="19"/>
  <c r="H61" i="20"/>
  <c r="H35" i="20"/>
  <c r="H45" i="20"/>
  <c r="H53" i="20"/>
  <c r="H62" i="20"/>
  <c r="H42" i="20"/>
  <c r="H40" i="20"/>
  <c r="H37" i="20"/>
  <c r="H50" i="20"/>
  <c r="H58" i="20"/>
  <c r="H47" i="20"/>
  <c r="H55" i="20"/>
  <c r="H60" i="20"/>
  <c r="H34" i="20"/>
  <c r="H44" i="20"/>
  <c r="H43" i="20"/>
  <c r="H52" i="20"/>
  <c r="H32" i="20"/>
  <c r="H38" i="20"/>
  <c r="H49" i="20"/>
  <c r="H57" i="20"/>
  <c r="H36" i="20"/>
  <c r="H46" i="20"/>
  <c r="H54" i="20"/>
  <c r="H59" i="20"/>
  <c r="H33" i="20"/>
  <c r="H41" i="20"/>
  <c r="H39" i="20"/>
  <c r="H48" i="20"/>
  <c r="H56" i="20"/>
  <c r="H51" i="20"/>
  <c r="H61" i="14"/>
  <c r="H36" i="14"/>
  <c r="H38" i="14"/>
  <c r="H49" i="14"/>
  <c r="H57" i="14"/>
  <c r="H34" i="14"/>
  <c r="H37" i="14"/>
  <c r="H50" i="14"/>
  <c r="H58" i="14"/>
  <c r="H40" i="14"/>
  <c r="H41" i="14"/>
  <c r="H51" i="14"/>
  <c r="H44" i="14"/>
  <c r="H52" i="14"/>
  <c r="H39" i="14"/>
  <c r="H59" i="14"/>
  <c r="H43" i="14"/>
  <c r="H60" i="14"/>
  <c r="H45" i="14"/>
  <c r="H53" i="14"/>
  <c r="H62" i="14"/>
  <c r="H46" i="14"/>
  <c r="H54" i="14"/>
  <c r="H47" i="14"/>
  <c r="H33" i="14"/>
  <c r="H55" i="14"/>
  <c r="H48" i="14"/>
  <c r="H35" i="14"/>
  <c r="H42" i="14"/>
  <c r="H32" i="14"/>
  <c r="H56" i="14"/>
  <c r="H61" i="15"/>
  <c r="H41" i="15"/>
  <c r="H51" i="15"/>
  <c r="H59" i="15"/>
  <c r="H36" i="15"/>
  <c r="H33" i="15"/>
  <c r="H48" i="15"/>
  <c r="H56" i="15"/>
  <c r="H37" i="15"/>
  <c r="H58" i="15"/>
  <c r="H35" i="15"/>
  <c r="H45" i="15"/>
  <c r="H53" i="15"/>
  <c r="H62" i="15"/>
  <c r="H39" i="15"/>
  <c r="H50" i="15"/>
  <c r="H47" i="15"/>
  <c r="H55" i="15"/>
  <c r="H32" i="15"/>
  <c r="H40" i="15"/>
  <c r="H42" i="15"/>
  <c r="H43" i="15"/>
  <c r="H52" i="15"/>
  <c r="H38" i="15"/>
  <c r="H46" i="15"/>
  <c r="H54" i="15"/>
  <c r="H49" i="15"/>
  <c r="H34" i="15"/>
  <c r="H57" i="15"/>
  <c r="H44" i="15"/>
  <c r="H60" i="15"/>
  <c r="H61" i="18"/>
  <c r="H36" i="18"/>
  <c r="H35" i="18"/>
  <c r="H47" i="18"/>
  <c r="H59" i="18"/>
  <c r="H34" i="18"/>
  <c r="H44" i="18"/>
  <c r="H53" i="18"/>
  <c r="H43" i="18"/>
  <c r="H52" i="18"/>
  <c r="H39" i="18"/>
  <c r="H51" i="18"/>
  <c r="H62" i="18"/>
  <c r="H60" i="18"/>
  <c r="H46" i="18"/>
  <c r="H54" i="18"/>
  <c r="H32" i="18"/>
  <c r="H42" i="18"/>
  <c r="H38" i="18"/>
  <c r="H55" i="18"/>
  <c r="H45" i="18"/>
  <c r="H33" i="18"/>
  <c r="H48" i="18"/>
  <c r="H56" i="18"/>
  <c r="H50" i="18"/>
  <c r="H40" i="18"/>
  <c r="H58" i="18"/>
  <c r="H41" i="18"/>
  <c r="H49" i="18"/>
  <c r="H57" i="18"/>
  <c r="H37" i="18"/>
  <c r="H61" i="16"/>
  <c r="H40" i="16"/>
  <c r="H39" i="16"/>
  <c r="H41" i="16"/>
  <c r="H51" i="16"/>
  <c r="H59" i="16"/>
  <c r="H33" i="16"/>
  <c r="H48" i="16"/>
  <c r="H56" i="16"/>
  <c r="H34" i="16"/>
  <c r="H44" i="16"/>
  <c r="H42" i="16"/>
  <c r="H45" i="16"/>
  <c r="H53" i="16"/>
  <c r="H62" i="16"/>
  <c r="H37" i="16"/>
  <c r="H50" i="16"/>
  <c r="H58" i="16"/>
  <c r="H36" i="16"/>
  <c r="H60" i="16"/>
  <c r="H47" i="16"/>
  <c r="H55" i="16"/>
  <c r="H43" i="16"/>
  <c r="H52" i="16"/>
  <c r="H32" i="16"/>
  <c r="H38" i="16"/>
  <c r="H54" i="16"/>
  <c r="H49" i="16"/>
  <c r="H46" i="16"/>
  <c r="H35" i="16"/>
  <c r="H57" i="16"/>
  <c r="H61" i="2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45" i="21"/>
  <c r="H53" i="21"/>
  <c r="H62" i="21"/>
  <c r="H46" i="21"/>
  <c r="H54" i="21"/>
  <c r="H35" i="21"/>
  <c r="H48" i="21"/>
  <c r="H47" i="21"/>
  <c r="H56" i="21"/>
  <c r="H55" i="21"/>
  <c r="H34" i="21"/>
  <c r="H36" i="21"/>
  <c r="H32" i="21"/>
  <c r="H33" i="21"/>
  <c r="H61" i="17"/>
  <c r="H42" i="17"/>
  <c r="H38" i="17"/>
  <c r="H49" i="17"/>
  <c r="H57" i="17"/>
  <c r="H36" i="17"/>
  <c r="H35" i="17"/>
  <c r="H45" i="17"/>
  <c r="H53" i="17"/>
  <c r="H62" i="17"/>
  <c r="H32" i="17"/>
  <c r="H41" i="17"/>
  <c r="H59" i="17"/>
  <c r="H34" i="17"/>
  <c r="H44" i="17"/>
  <c r="H37" i="17"/>
  <c r="H50" i="17"/>
  <c r="H58" i="17"/>
  <c r="H39" i="17"/>
  <c r="H47" i="17"/>
  <c r="H60" i="17"/>
  <c r="H43" i="17"/>
  <c r="H52" i="17"/>
  <c r="H51" i="17"/>
  <c r="H46" i="17"/>
  <c r="H54" i="17"/>
  <c r="H55" i="17"/>
  <c r="H56" i="17"/>
  <c r="H40" i="17"/>
  <c r="H33" i="17"/>
  <c r="H48" i="17"/>
  <c r="G45" i="12"/>
  <c r="M8" i="12"/>
  <c r="E12" i="5"/>
  <c r="J10" i="4" s="1"/>
  <c r="I9" i="7" l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 s="1"/>
  <c r="F106" i="4"/>
  <c r="L106" i="4"/>
  <c r="F26" i="5" s="1"/>
  <c r="L27" i="4"/>
  <c r="G35" i="12" l="1"/>
  <c r="F25" i="5"/>
  <c r="L81" i="4"/>
  <c r="G38" i="12" s="1"/>
  <c r="G60" i="14"/>
  <c r="G32" i="14"/>
  <c r="G33" i="14"/>
  <c r="G59" i="14"/>
  <c r="G51" i="14"/>
  <c r="G41" i="14"/>
  <c r="G58" i="14"/>
  <c r="G50" i="14"/>
  <c r="G48" i="14"/>
  <c r="G44" i="14"/>
  <c r="G49" i="14"/>
  <c r="G38" i="14"/>
  <c r="G46" i="14"/>
  <c r="G42" i="14"/>
  <c r="G57" i="14"/>
  <c r="G56" i="14"/>
  <c r="G39" i="14"/>
  <c r="G43" i="14"/>
  <c r="G40" i="14"/>
  <c r="G55" i="14"/>
  <c r="G47" i="14"/>
  <c r="G35" i="14"/>
  <c r="G54" i="14"/>
  <c r="G34" i="14"/>
  <c r="G36" i="14"/>
  <c r="G45" i="14"/>
  <c r="G37" i="14"/>
  <c r="G61" i="14"/>
  <c r="G62" i="14"/>
  <c r="G52" i="14"/>
  <c r="G53" i="14"/>
  <c r="G36" i="18"/>
  <c r="G51" i="18"/>
  <c r="G56" i="18"/>
  <c r="G48" i="18"/>
  <c r="G33" i="18"/>
  <c r="G62" i="18"/>
  <c r="G45" i="18"/>
  <c r="G60" i="18"/>
  <c r="G32" i="18"/>
  <c r="G47" i="18"/>
  <c r="G54" i="18"/>
  <c r="G46" i="18"/>
  <c r="G44" i="18"/>
  <c r="G57" i="18"/>
  <c r="G41" i="18"/>
  <c r="G42" i="18"/>
  <c r="G59" i="18"/>
  <c r="G61" i="18"/>
  <c r="G52" i="18"/>
  <c r="G43" i="18"/>
  <c r="G40" i="18"/>
  <c r="G53" i="18"/>
  <c r="G38" i="18"/>
  <c r="G50" i="18"/>
  <c r="G35" i="18"/>
  <c r="G39" i="18"/>
  <c r="G37" i="18"/>
  <c r="G55" i="18"/>
  <c r="G34" i="18"/>
  <c r="G58" i="18"/>
  <c r="G49" i="18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42" i="20"/>
  <c r="G59" i="20"/>
  <c r="G56" i="20"/>
  <c r="G48" i="20"/>
  <c r="G33" i="20"/>
  <c r="G45" i="20"/>
  <c r="G34" i="20"/>
  <c r="G47" i="20"/>
  <c r="G54" i="20"/>
  <c r="G62" i="20"/>
  <c r="G46" i="20"/>
  <c r="G35" i="20"/>
  <c r="G39" i="20"/>
  <c r="G57" i="20"/>
  <c r="G38" i="20"/>
  <c r="G41" i="20"/>
  <c r="G42" i="17"/>
  <c r="G57" i="17"/>
  <c r="G38" i="17"/>
  <c r="G56" i="17"/>
  <c r="G48" i="17"/>
  <c r="G33" i="17"/>
  <c r="G44" i="17"/>
  <c r="G53" i="17"/>
  <c r="G36" i="17"/>
  <c r="G47" i="17"/>
  <c r="G61" i="17"/>
  <c r="G52" i="17"/>
  <c r="G43" i="17"/>
  <c r="G55" i="17"/>
  <c r="G34" i="17"/>
  <c r="G51" i="17"/>
  <c r="G54" i="17"/>
  <c r="G59" i="17"/>
  <c r="G45" i="17"/>
  <c r="G60" i="17"/>
  <c r="G41" i="17"/>
  <c r="G50" i="17"/>
  <c r="G49" i="17"/>
  <c r="G39" i="17"/>
  <c r="G35" i="17"/>
  <c r="G46" i="17"/>
  <c r="G40" i="17"/>
  <c r="G58" i="17"/>
  <c r="G37" i="17"/>
  <c r="G62" i="17"/>
  <c r="G32" i="17"/>
  <c r="G60" i="15"/>
  <c r="G32" i="15"/>
  <c r="G47" i="15"/>
  <c r="G54" i="15"/>
  <c r="G46" i="15"/>
  <c r="G57" i="15"/>
  <c r="G41" i="15"/>
  <c r="G40" i="15"/>
  <c r="G42" i="15"/>
  <c r="G59" i="15"/>
  <c r="G61" i="15"/>
  <c r="G52" i="15"/>
  <c r="G43" i="15"/>
  <c r="G53" i="15"/>
  <c r="G38" i="15"/>
  <c r="G34" i="15"/>
  <c r="G39" i="15"/>
  <c r="G55" i="15"/>
  <c r="G58" i="15"/>
  <c r="G50" i="15"/>
  <c r="G37" i="15"/>
  <c r="G49" i="15"/>
  <c r="G35" i="15"/>
  <c r="G62" i="15"/>
  <c r="G56" i="15"/>
  <c r="G44" i="15"/>
  <c r="G48" i="15"/>
  <c r="G45" i="15"/>
  <c r="G51" i="15"/>
  <c r="G36" i="15"/>
  <c r="G33" i="15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8" i="21"/>
  <c r="G50" i="21"/>
  <c r="G37" i="21"/>
  <c r="G51" i="21"/>
  <c r="G34" i="21"/>
  <c r="G49" i="21"/>
  <c r="G35" i="21"/>
  <c r="G36" i="21"/>
  <c r="G47" i="21"/>
  <c r="G56" i="21"/>
  <c r="G62" i="21"/>
  <c r="G48" i="21"/>
  <c r="G45" i="21"/>
  <c r="G33" i="21"/>
  <c r="G34" i="13"/>
  <c r="G36" i="13"/>
  <c r="G38" i="13"/>
  <c r="G40" i="13"/>
  <c r="G42" i="13"/>
  <c r="G44" i="13"/>
  <c r="G46" i="13"/>
  <c r="G48" i="13"/>
  <c r="G50" i="13"/>
  <c r="G52" i="13"/>
  <c r="G54" i="13"/>
  <c r="G56" i="13"/>
  <c r="G58" i="13"/>
  <c r="G60" i="13"/>
  <c r="G62" i="13"/>
  <c r="G32" i="13"/>
  <c r="G33" i="13"/>
  <c r="G35" i="13"/>
  <c r="G37" i="13"/>
  <c r="G39" i="13"/>
  <c r="G41" i="13"/>
  <c r="G43" i="13"/>
  <c r="G45" i="13"/>
  <c r="G47" i="13"/>
  <c r="G49" i="13"/>
  <c r="G51" i="13"/>
  <c r="G53" i="13"/>
  <c r="G55" i="13"/>
  <c r="G57" i="13"/>
  <c r="G59" i="13"/>
  <c r="G61" i="13"/>
  <c r="G36" i="16"/>
  <c r="G62" i="16"/>
  <c r="G53" i="16"/>
  <c r="G41" i="16"/>
  <c r="G58" i="16"/>
  <c r="G50" i="16"/>
  <c r="G37" i="16"/>
  <c r="G60" i="16"/>
  <c r="G32" i="16"/>
  <c r="G59" i="16"/>
  <c r="G51" i="16"/>
  <c r="G38" i="16"/>
  <c r="G56" i="16"/>
  <c r="G48" i="16"/>
  <c r="G33" i="16"/>
  <c r="G42" i="16"/>
  <c r="G44" i="16"/>
  <c r="G57" i="16"/>
  <c r="G49" i="16"/>
  <c r="G35" i="16"/>
  <c r="G54" i="16"/>
  <c r="G46" i="16"/>
  <c r="G34" i="16"/>
  <c r="G47" i="16"/>
  <c r="G45" i="16"/>
  <c r="G55" i="16"/>
  <c r="G39" i="16"/>
  <c r="G61" i="16"/>
  <c r="G40" i="16"/>
  <c r="G52" i="16"/>
  <c r="G43" i="16"/>
  <c r="G42" i="19"/>
  <c r="G59" i="19"/>
  <c r="G54" i="19"/>
  <c r="G46" i="19"/>
  <c r="G57" i="19"/>
  <c r="G41" i="19"/>
  <c r="G40" i="19"/>
  <c r="G51" i="19"/>
  <c r="G39" i="19"/>
  <c r="G61" i="19"/>
  <c r="G52" i="19"/>
  <c r="G43" i="19"/>
  <c r="G53" i="19"/>
  <c r="G38" i="19"/>
  <c r="G34" i="19"/>
  <c r="G47" i="19"/>
  <c r="G36" i="19"/>
  <c r="G58" i="19"/>
  <c r="G50" i="19"/>
  <c r="G37" i="19"/>
  <c r="G49" i="19"/>
  <c r="G35" i="19"/>
  <c r="G62" i="19"/>
  <c r="G56" i="19"/>
  <c r="G44" i="19"/>
  <c r="G48" i="19"/>
  <c r="G55" i="19"/>
  <c r="G60" i="19"/>
  <c r="G33" i="19"/>
  <c r="G32" i="19"/>
  <c r="G45" i="19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N88" i="7" l="1"/>
  <c r="N91" i="7"/>
  <c r="N92" i="7"/>
  <c r="N85" i="7"/>
  <c r="N87" i="7"/>
  <c r="N89" i="7"/>
  <c r="N86" i="7"/>
  <c r="N90" i="7"/>
  <c r="N84" i="7"/>
  <c r="N62" i="21" l="1"/>
  <c r="N64" i="21" s="1"/>
  <c r="N83" i="7"/>
  <c r="L30" i="12"/>
  <c r="H32" i="12" l="1"/>
  <c r="H41" i="12" s="1"/>
  <c r="N105" i="7"/>
  <c r="L41" i="12"/>
  <c r="L44" i="12" s="1"/>
  <c r="M30" i="12"/>
  <c r="K32" i="12" l="1"/>
  <c r="K41" i="12"/>
  <c r="M32" i="12"/>
  <c r="M41" i="12" s="1"/>
  <c r="F32" i="5" s="1"/>
  <c r="F33" i="5" s="1"/>
  <c r="F35" i="5" s="1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<sst xmlns="http://schemas.openxmlformats.org/spreadsheetml/2006/main" count="6165" uniqueCount="1400">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</sst>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8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0" fontId="2" fillId="13" borderId="44" xfId="80" applyFill="1" applyBorder="1" applyAlignment="1">
      <alignment horizontal="center"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/>
    </xf>
    <xf numFmtId="164" fontId="2" fillId="13" borderId="46" xfId="72" applyFont="1" applyFill="1" applyBorder="1" applyAlignment="1">
      <alignment horizontal="center"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1" fontId="30" fillId="27" borderId="118" xfId="0" applyNumberFormat="1" applyFont="1" applyFill="1" applyBorder="1" applyAlignment="1">
      <alignment horizontal="center" vertical="center"/>
    </xf>
    <xf numFmtId="4" fontId="30" fillId="27" borderId="24" xfId="0" applyNumberFormat="1" applyFont="1" applyFill="1" applyBorder="1" applyAlignment="1">
      <alignment vertical="center" wrapText="1"/>
    </xf>
    <xf numFmtId="0" fontId="30" fillId="27" borderId="21" xfId="106" applyNumberFormat="1" applyFont="1" applyFill="1" applyBorder="1" applyAlignment="1">
      <alignment horizontal="center" vertical="center"/>
    </xf>
    <xf numFmtId="4" fontId="30" fillId="27" borderId="22" xfId="0" applyNumberFormat="1" applyFont="1" applyFill="1" applyBorder="1" applyAlignment="1">
      <alignment vertical="center" wrapText="1"/>
    </xf>
    <xf numFmtId="4" fontId="30" fillId="27" borderId="21" xfId="0" applyNumberFormat="1" applyFont="1" applyFill="1" applyBorder="1" applyAlignment="1">
      <alignment horizontal="center" vertical="center"/>
    </xf>
    <xf numFmtId="4" fontId="29" fillId="27" borderId="22" xfId="0" applyNumberFormat="1" applyFont="1" applyFill="1" applyBorder="1" applyAlignment="1">
      <alignment vertical="center" wrapText="1"/>
    </xf>
    <xf numFmtId="164" fontId="31" fillId="27" borderId="17" xfId="72" applyFont="1" applyFill="1" applyBorder="1" applyAlignment="1">
      <alignment vertical="center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0" fontId="27" fillId="14" borderId="0" xfId="0" applyFont="1" applyFill="1" applyAlignment="1">
      <alignment horizontal="center" vertical="center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center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9" workbookViewId="0">
      <selection activeCell="C31" sqref="C31"/>
    </sheetView>
  </sheetViews>
  <sheetFormatPr baseColWidth="10" defaultRowHeight="12.75"/>
  <cols>
    <col min="1" max="1" width="3.140625" style="195" customWidth="1"/>
    <col min="2" max="2" width="34.5703125" style="195" customWidth="1"/>
    <col min="3" max="3" width="15.140625" style="195" customWidth="1"/>
    <col min="4" max="4" width="23.42578125" style="195" customWidth="1"/>
    <col min="5" max="5" width="7" style="195" customWidth="1"/>
    <col min="6" max="6" width="31.5703125" style="195" customWidth="1"/>
    <col min="7" max="16384" width="11.42578125" style="195"/>
  </cols>
  <sheetData>
    <row r="1" spans="1:10" s="1" customFormat="1" ht="20.25" customHeight="1">
      <c r="A1" s="186"/>
      <c r="B1" s="459"/>
      <c r="C1" s="460"/>
      <c r="D1" s="460"/>
      <c r="E1" s="460"/>
      <c r="F1" s="460"/>
      <c r="G1" s="3"/>
    </row>
    <row r="2" spans="1:10" s="1" customFormat="1" ht="23.25" customHeight="1">
      <c r="A2" s="187"/>
      <c r="B2" s="461" t="s">
        <v>4</v>
      </c>
      <c r="C2" s="462"/>
      <c r="D2" s="462"/>
      <c r="E2" s="462"/>
      <c r="F2" s="462"/>
      <c r="G2" s="3"/>
    </row>
    <row r="3" spans="1:10" s="1" customFormat="1" ht="23.25" customHeight="1">
      <c r="A3" s="187"/>
      <c r="B3" s="463" t="s">
        <v>283</v>
      </c>
      <c r="C3" s="464"/>
      <c r="D3" s="464"/>
      <c r="E3" s="464"/>
      <c r="F3" s="464"/>
      <c r="G3" s="3"/>
    </row>
    <row r="4" spans="1:10" s="1" customFormat="1" ht="10.5" customHeight="1">
      <c r="A4" s="32"/>
      <c r="B4" s="465"/>
      <c r="C4" s="466"/>
      <c r="D4" s="466"/>
      <c r="E4" s="466"/>
      <c r="F4" s="466"/>
      <c r="G4" s="3"/>
    </row>
    <row r="5" spans="1:10" s="1" customFormat="1" ht="10.5" customHeight="1" thickBot="1">
      <c r="A5" s="187"/>
      <c r="B5" s="467"/>
      <c r="C5" s="460"/>
      <c r="D5" s="460"/>
      <c r="E5" s="460"/>
      <c r="F5" s="460"/>
      <c r="G5" s="3"/>
    </row>
    <row r="6" spans="1:10" s="69" customFormat="1" ht="25.5" customHeight="1" thickBot="1">
      <c r="B6" s="188" t="s">
        <v>12</v>
      </c>
      <c r="C6" s="468" t="s">
        <v>284</v>
      </c>
      <c r="D6" s="469"/>
      <c r="E6" s="189" t="s">
        <v>113</v>
      </c>
      <c r="F6" s="255" t="s">
        <v>285</v>
      </c>
    </row>
    <row r="7" spans="1:10" s="193" customFormat="1" ht="13.5" thickBot="1">
      <c r="A7" s="190"/>
      <c r="B7" s="191"/>
      <c r="C7" s="191"/>
      <c r="D7" s="191"/>
      <c r="E7" s="192"/>
      <c r="F7" s="192"/>
      <c r="G7" s="190"/>
    </row>
    <row r="8" spans="1:10" s="193" customFormat="1" ht="16.5" customHeight="1" thickBot="1">
      <c r="B8" s="470" t="s">
        <v>1</v>
      </c>
      <c r="C8" s="471"/>
      <c r="D8" s="471"/>
      <c r="E8" s="471"/>
      <c r="F8" s="472"/>
    </row>
    <row r="9" spans="1:10" s="193" customFormat="1" ht="16.5" customHeight="1" thickBot="1">
      <c r="B9" s="194" t="s">
        <v>143</v>
      </c>
      <c r="C9" s="470" t="str">
        <f>+VLOOKUP(B12,Listas!$B$7:$D$98,3,FALSE)</f>
        <v>FACULTAD DE DERECHO Y CIENCIAS POLITICAS</v>
      </c>
      <c r="D9" s="471"/>
      <c r="E9" s="471"/>
      <c r="F9" s="472"/>
    </row>
    <row r="10" spans="1:10" s="193" customFormat="1" ht="13.5" thickBot="1">
      <c r="B10" s="194" t="s">
        <v>8</v>
      </c>
      <c r="C10" s="194"/>
      <c r="D10" s="470" t="s">
        <v>9</v>
      </c>
      <c r="E10" s="472"/>
      <c r="F10" s="194"/>
    </row>
    <row r="11" spans="1:10" s="193" customFormat="1" ht="16.5" customHeight="1" thickBot="1">
      <c r="B11" s="470" t="s">
        <v>204</v>
      </c>
      <c r="C11" s="471"/>
      <c r="D11" s="472"/>
      <c r="E11" s="470" t="s">
        <v>7</v>
      </c>
      <c r="F11" s="472"/>
    </row>
    <row r="12" spans="1:10" s="69" customFormat="1" ht="16.5" customHeight="1">
      <c r="B12" s="475" t="s">
        <v>316</v>
      </c>
      <c r="C12" s="476"/>
      <c r="D12" s="477"/>
      <c r="E12" s="487" t="str">
        <f>+VLOOKUP($B$12,Listas!$B$8:$C$98,2,FALSE)</f>
        <v>03020130</v>
      </c>
      <c r="F12" s="488"/>
    </row>
    <row r="13" spans="1:10" s="69" customFormat="1" ht="16.5" customHeight="1" thickBot="1">
      <c r="B13" s="478"/>
      <c r="C13" s="479"/>
      <c r="D13" s="480"/>
      <c r="E13" s="489"/>
      <c r="F13" s="490"/>
      <c r="G13" s="195"/>
      <c r="H13" s="195"/>
      <c r="I13" s="195"/>
      <c r="J13" s="195"/>
    </row>
    <row r="14" spans="1:10" ht="13.5" thickBot="1">
      <c r="B14" s="196"/>
      <c r="C14" s="197"/>
      <c r="D14" s="198"/>
      <c r="E14" s="197"/>
      <c r="F14" s="199"/>
    </row>
    <row r="15" spans="1:10" s="200" customFormat="1" ht="13.5" thickBot="1">
      <c r="B15" s="484" t="s">
        <v>142</v>
      </c>
      <c r="C15" s="485"/>
      <c r="D15" s="485"/>
      <c r="E15" s="486"/>
      <c r="F15" s="201" t="s">
        <v>251</v>
      </c>
      <c r="G15" s="195"/>
      <c r="H15" s="195"/>
      <c r="I15" s="195"/>
      <c r="J15" s="195"/>
    </row>
    <row r="16" spans="1:10" ht="13.5" thickBot="1">
      <c r="B16" s="202" t="s">
        <v>139</v>
      </c>
      <c r="C16" s="203"/>
      <c r="D16" s="204"/>
      <c r="E16" s="205"/>
      <c r="F16" s="206"/>
    </row>
    <row r="17" spans="2:7">
      <c r="B17" s="207" t="s">
        <v>135</v>
      </c>
      <c r="C17" s="208"/>
      <c r="D17" s="209"/>
      <c r="E17" s="210"/>
      <c r="F17" s="290">
        <f>+INGRESOS!L27</f>
        <v>319344000</v>
      </c>
    </row>
    <row r="18" spans="2:7">
      <c r="B18" s="211" t="s">
        <v>136</v>
      </c>
      <c r="C18" s="212"/>
      <c r="D18" s="213"/>
      <c r="E18" s="214"/>
      <c r="F18" s="291">
        <f>+INGRESOS!L28</f>
        <v>1000000</v>
      </c>
    </row>
    <row r="19" spans="2:7" hidden="1">
      <c r="B19" s="216" t="s">
        <v>137</v>
      </c>
      <c r="C19" s="217"/>
      <c r="D19" s="218"/>
      <c r="E19" s="215"/>
      <c r="F19" s="215"/>
    </row>
    <row r="20" spans="2:7" hidden="1">
      <c r="B20" s="216" t="s">
        <v>138</v>
      </c>
      <c r="C20" s="217"/>
      <c r="D20" s="218"/>
      <c r="E20" s="215"/>
      <c r="F20" s="215"/>
    </row>
    <row r="21" spans="2:7" hidden="1">
      <c r="B21" s="211" t="s">
        <v>270</v>
      </c>
      <c r="C21" s="217"/>
      <c r="D21" s="218"/>
      <c r="E21" s="215"/>
      <c r="F21" s="215"/>
    </row>
    <row r="22" spans="2:7">
      <c r="B22" s="219" t="s">
        <v>133</v>
      </c>
      <c r="C22" s="217"/>
      <c r="D22" s="218"/>
      <c r="E22" s="215"/>
      <c r="F22" s="291">
        <f>-INGRESOS!L67</f>
        <v>0</v>
      </c>
    </row>
    <row r="23" spans="2:7">
      <c r="B23" s="211" t="s">
        <v>53</v>
      </c>
      <c r="C23" s="217"/>
      <c r="D23" s="218"/>
      <c r="E23" s="215"/>
      <c r="F23" s="291">
        <f>-INGRESOS!L79</f>
        <v>-2660000</v>
      </c>
    </row>
    <row r="24" spans="2:7">
      <c r="B24" s="211" t="s">
        <v>134</v>
      </c>
      <c r="C24" s="217"/>
      <c r="D24" s="218"/>
      <c r="E24" s="215"/>
      <c r="F24" s="291">
        <f>+INGRESOS!L80</f>
        <v>0</v>
      </c>
    </row>
    <row r="25" spans="2:7">
      <c r="B25" s="220" t="s">
        <v>274</v>
      </c>
      <c r="C25" s="217"/>
      <c r="D25" s="218"/>
      <c r="E25" s="215"/>
      <c r="F25" s="291">
        <f>+INGRESOS!F106</f>
        <v>19842000</v>
      </c>
    </row>
    <row r="26" spans="2:7" ht="13.5" thickBot="1">
      <c r="B26" s="221" t="s">
        <v>273</v>
      </c>
      <c r="C26" s="222"/>
      <c r="D26" s="223"/>
      <c r="E26" s="224"/>
      <c r="F26" s="292">
        <f>+INGRESOS!L106</f>
        <v>0</v>
      </c>
    </row>
    <row r="27" spans="2:7" ht="13.5" thickBot="1">
      <c r="B27" s="225" t="s">
        <v>132</v>
      </c>
      <c r="C27" s="226"/>
      <c r="D27" s="226"/>
      <c r="E27" s="227"/>
      <c r="F27" s="293">
        <f>+SUM(F17:F26)</f>
        <v>337526000</v>
      </c>
      <c r="G27" s="294">
        <f>+F27-INGRESOS!L108</f>
        <v>0</v>
      </c>
    </row>
    <row r="28" spans="2:7" ht="13.5" thickBot="1">
      <c r="B28" s="202"/>
      <c r="C28" s="203"/>
      <c r="D28" s="204"/>
      <c r="E28" s="205"/>
      <c r="F28" s="206"/>
    </row>
    <row r="29" spans="2:7">
      <c r="B29" s="481" t="s">
        <v>271</v>
      </c>
      <c r="C29" s="482"/>
      <c r="D29" s="482"/>
      <c r="E29" s="483"/>
      <c r="F29" s="296"/>
    </row>
    <row r="30" spans="2:7">
      <c r="B30" s="231" t="s">
        <v>272</v>
      </c>
      <c r="C30" s="228"/>
      <c r="D30" s="229"/>
      <c r="E30" s="295">
        <v>0.23</v>
      </c>
      <c r="F30" s="296">
        <f>+MROUND(F27*E30,1000)</f>
        <v>77631000</v>
      </c>
    </row>
    <row r="31" spans="2:7">
      <c r="B31" s="231" t="s">
        <v>281</v>
      </c>
      <c r="C31" s="228"/>
      <c r="D31" s="229"/>
      <c r="E31" s="230"/>
      <c r="F31" s="296"/>
    </row>
    <row r="32" spans="2:7" ht="13.5" thickBot="1">
      <c r="B32" s="231" t="s">
        <v>282</v>
      </c>
      <c r="C32" s="228"/>
      <c r="D32" s="229"/>
      <c r="E32" s="230"/>
      <c r="F32" s="296">
        <f>+'Total Presupuesto'!M41</f>
        <v>99449000</v>
      </c>
    </row>
    <row r="33" spans="2:6" ht="13.5" thickBot="1">
      <c r="B33" s="225" t="s">
        <v>141</v>
      </c>
      <c r="C33" s="226"/>
      <c r="D33" s="226"/>
      <c r="E33" s="227"/>
      <c r="F33" s="297">
        <f>+SUM(F29:F32)</f>
        <v>177080000</v>
      </c>
    </row>
    <row r="34" spans="2:6" ht="13.5" thickBot="1">
      <c r="B34" s="236"/>
      <c r="C34" s="232"/>
      <c r="D34" s="233"/>
      <c r="E34" s="234"/>
      <c r="F34" s="235"/>
    </row>
    <row r="35" spans="2:6" ht="13.5" thickBot="1">
      <c r="B35" s="237" t="s">
        <v>140</v>
      </c>
      <c r="C35" s="238"/>
      <c r="D35" s="239"/>
      <c r="E35" s="240"/>
      <c r="F35" s="298">
        <f>+F27-F33</f>
        <v>160446000</v>
      </c>
    </row>
    <row r="37" spans="2:6" ht="13.5" thickBot="1"/>
    <row r="38" spans="2:6" ht="9" customHeight="1" thickBot="1">
      <c r="B38" s="241"/>
      <c r="C38" s="242"/>
      <c r="D38" s="243"/>
      <c r="E38" s="241"/>
      <c r="F38" s="244"/>
    </row>
    <row r="39" spans="2:6" s="245" customFormat="1">
      <c r="B39" s="246" t="s">
        <v>10</v>
      </c>
      <c r="C39" s="473" t="s">
        <v>130</v>
      </c>
      <c r="D39" s="474"/>
      <c r="E39" s="473" t="s">
        <v>131</v>
      </c>
      <c r="F39" s="474"/>
    </row>
    <row r="40" spans="2:6">
      <c r="B40" s="247" t="s">
        <v>233</v>
      </c>
      <c r="C40" s="247" t="s">
        <v>233</v>
      </c>
      <c r="D40" s="248"/>
      <c r="E40" s="247" t="s">
        <v>233</v>
      </c>
      <c r="F40" s="249" t="s">
        <v>442</v>
      </c>
    </row>
    <row r="41" spans="2:6">
      <c r="B41" s="250" t="s">
        <v>234</v>
      </c>
      <c r="C41" s="250" t="s">
        <v>234</v>
      </c>
      <c r="D41" s="248"/>
      <c r="E41" s="250" t="s">
        <v>246</v>
      </c>
      <c r="F41" s="249" t="s">
        <v>443</v>
      </c>
    </row>
    <row r="42" spans="2:6" ht="13.5">
      <c r="B42" s="250" t="s">
        <v>237</v>
      </c>
      <c r="C42" s="250" t="s">
        <v>235</v>
      </c>
      <c r="D42" s="248"/>
      <c r="E42" s="250" t="s">
        <v>237</v>
      </c>
      <c r="F42" s="249"/>
    </row>
    <row r="43" spans="2:6" ht="10.5" customHeight="1" thickBot="1">
      <c r="B43" s="251"/>
      <c r="C43" s="252"/>
      <c r="D43" s="253"/>
      <c r="E43" s="251"/>
      <c r="F43" s="254"/>
    </row>
    <row r="48" spans="2:6">
      <c r="B48" s="195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topLeftCell="A16" zoomScale="90" zoomScaleNormal="90" workbookViewId="0">
      <selection activeCell="E46" sqref="E4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Responsabilidad Médica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03020130</v>
      </c>
      <c r="H16" s="415" t="str">
        <f>+$H$2</f>
        <v>Esp. Responsabilidad Médica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03020130</v>
      </c>
      <c r="H17" s="415" t="str">
        <f t="shared" ref="H17:H29" si="0">+$H$2</f>
        <v>Esp. Responsabilidad Médica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03020130</v>
      </c>
      <c r="H18" s="415" t="str">
        <f t="shared" si="0"/>
        <v>Esp. Responsabilidad Médica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03020130</v>
      </c>
      <c r="H19" s="415" t="str">
        <f t="shared" si="0"/>
        <v>Esp. Responsabilidad Médica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03020130</v>
      </c>
      <c r="H20" s="415" t="str">
        <f t="shared" si="0"/>
        <v>Esp. Responsabilidad Médica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03020130</v>
      </c>
      <c r="H21" s="415" t="str">
        <f t="shared" si="0"/>
        <v>Esp. Responsabilidad Médica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03020130</v>
      </c>
      <c r="H22" s="415" t="str">
        <f t="shared" si="0"/>
        <v>Esp. Responsabilidad Médica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03020130</v>
      </c>
      <c r="H23" s="415" t="str">
        <f t="shared" si="0"/>
        <v>Esp. Responsabilidad Médica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03020130</v>
      </c>
      <c r="H24" s="415" t="str">
        <f t="shared" si="0"/>
        <v>Esp. Responsabilidad Médica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03020130</v>
      </c>
      <c r="H25" s="415" t="str">
        <f t="shared" si="0"/>
        <v>Esp. Responsabilidad Médica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03020130</v>
      </c>
      <c r="H26" s="415" t="str">
        <f t="shared" si="0"/>
        <v>Esp. Responsabilidad Médica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03020130</v>
      </c>
      <c r="H27" s="415" t="str">
        <f t="shared" si="0"/>
        <v>Esp. Responsabilidad Médica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03020130</v>
      </c>
      <c r="H28" s="415" t="str">
        <f t="shared" si="0"/>
        <v>Esp. Responsabilidad Médica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03020130</v>
      </c>
      <c r="H29" s="415" t="str">
        <f t="shared" si="0"/>
        <v>Esp. Responsabilidad Médica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03020130</v>
      </c>
      <c r="H32" s="419" t="str">
        <f>+$H$29</f>
        <v>Esp. Responsabilidad Médica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03020130</v>
      </c>
      <c r="H33" s="419" t="str">
        <f t="shared" ref="H33:H62" si="3">+$H$29</f>
        <v>Esp. Responsabilidad Médica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MROUND($H$6*$B$3*58%,1000)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03020130</v>
      </c>
      <c r="H34" s="419" t="str">
        <f t="shared" si="3"/>
        <v>Esp. Responsabilidad Médica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03020130</v>
      </c>
      <c r="H35" s="419" t="str">
        <f t="shared" si="3"/>
        <v>Esp. Responsabilidad Médica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03020130</v>
      </c>
      <c r="H36" s="419" t="str">
        <f t="shared" si="3"/>
        <v>Esp. Responsabilidad Médica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0</v>
      </c>
      <c r="N36" t="s">
        <v>1276</v>
      </c>
    </row>
    <row r="37" spans="1:14">
      <c r="G37" t="str">
        <f t="shared" si="2"/>
        <v>03020130</v>
      </c>
      <c r="H37" s="419" t="str">
        <f t="shared" si="3"/>
        <v>Esp. Responsabilidad Médica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03020130</v>
      </c>
      <c r="H38" s="419" t="str">
        <f t="shared" si="3"/>
        <v>Esp. Responsabilidad Médica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03020130</v>
      </c>
      <c r="H39" s="419" t="str">
        <f t="shared" si="3"/>
        <v>Esp. Responsabilidad Médica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03020130</v>
      </c>
      <c r="H40" s="419" t="str">
        <f t="shared" si="3"/>
        <v>Esp. Responsabilidad Médica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03020130</v>
      </c>
      <c r="H41" s="419" t="str">
        <f t="shared" si="3"/>
        <v>Esp. Responsabilidad Médica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+MROUND((B7+(B6*2))*H7*65%,1000)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03020130</v>
      </c>
      <c r="H42" s="419" t="str">
        <f t="shared" si="3"/>
        <v>Esp. Responsabilidad Médica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03020130</v>
      </c>
      <c r="H43" s="419" t="str">
        <f t="shared" si="3"/>
        <v>Esp. Responsabilidad Médica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+MROUND($H$7*$B$5*7%,1000)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03020130</v>
      </c>
      <c r="H44" s="419" t="str">
        <f t="shared" si="3"/>
        <v>Esp. Responsabilidad Médica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03020130</v>
      </c>
      <c r="H45" s="419" t="str">
        <f t="shared" si="3"/>
        <v>Esp. Responsabilidad Médica</v>
      </c>
      <c r="M45" s="394"/>
    </row>
    <row r="46" spans="1:14">
      <c r="G46" t="str">
        <f t="shared" si="2"/>
        <v>03020130</v>
      </c>
      <c r="H46" s="419" t="str">
        <f t="shared" si="3"/>
        <v>Esp. Responsabilidad Médica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03020130</v>
      </c>
      <c r="H47" s="419" t="str">
        <f t="shared" si="3"/>
        <v>Esp. Responsabilidad Médica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03020130</v>
      </c>
      <c r="H48" s="419" t="str">
        <f t="shared" si="3"/>
        <v>Esp. Responsabilidad Médica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03020130</v>
      </c>
      <c r="H49" s="419" t="str">
        <f t="shared" si="3"/>
        <v>Esp. Responsabilidad Médica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03020130</v>
      </c>
      <c r="H50" s="419" t="str">
        <f t="shared" si="3"/>
        <v>Esp. Responsabilidad Médica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03020130</v>
      </c>
      <c r="H51" s="419" t="str">
        <f t="shared" si="3"/>
        <v>Esp. Responsabilidad Médica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03020130</v>
      </c>
      <c r="H52" s="419" t="str">
        <f t="shared" si="3"/>
        <v>Esp. Responsabilidad Médica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03020130</v>
      </c>
      <c r="H53" s="419" t="str">
        <f t="shared" si="3"/>
        <v>Esp. Responsabilidad Médica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03020130</v>
      </c>
      <c r="H54" s="419" t="str">
        <f t="shared" si="3"/>
        <v>Esp. Responsabilidad Médica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03020130</v>
      </c>
      <c r="H55" s="419" t="str">
        <f t="shared" si="3"/>
        <v>Esp. Responsabilidad Médica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03020130</v>
      </c>
      <c r="H56" s="419" t="str">
        <f t="shared" si="3"/>
        <v>Esp. Responsabilidad Médica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03020130</v>
      </c>
      <c r="H57" s="419" t="str">
        <f t="shared" si="3"/>
        <v>Esp. Responsabilidad Médica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03020130</v>
      </c>
      <c r="H58" s="419" t="str">
        <f t="shared" si="3"/>
        <v>Esp. Responsabilidad Médica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03020130</v>
      </c>
      <c r="H59" s="419" t="str">
        <f t="shared" si="3"/>
        <v>Esp. Responsabilidad Médica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03020130</v>
      </c>
      <c r="H60" s="419" t="str">
        <f t="shared" si="3"/>
        <v>Esp. Responsabilidad Médica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03020130</v>
      </c>
      <c r="H61" s="419" t="str">
        <f t="shared" si="3"/>
        <v>Esp. Responsabilidad Médica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03020130</v>
      </c>
      <c r="H62" s="419" t="str">
        <f t="shared" si="3"/>
        <v>Esp. Responsabilidad Médica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zoomScale="90" zoomScaleNormal="90" workbookViewId="0">
      <selection activeCell="E46" sqref="E4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Responsabilidad Médica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44027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>
        <v>480</v>
      </c>
      <c r="I5" t="s">
        <v>1150</v>
      </c>
      <c r="L5" t="s">
        <v>1151</v>
      </c>
      <c r="M5" s="417">
        <f>MONTH(H3)</f>
        <v>7</v>
      </c>
    </row>
    <row r="6" spans="1:13">
      <c r="A6" t="s">
        <v>1152</v>
      </c>
      <c r="B6" s="595">
        <v>260000</v>
      </c>
      <c r="C6" s="595"/>
      <c r="D6" t="s">
        <v>1269</v>
      </c>
      <c r="H6" s="425">
        <f>32*7</f>
        <v>224</v>
      </c>
      <c r="I6" t="s">
        <v>1150</v>
      </c>
      <c r="L6" t="s">
        <v>1153</v>
      </c>
      <c r="M6" s="417">
        <f>M5-1</f>
        <v>6</v>
      </c>
    </row>
    <row r="7" spans="1:13">
      <c r="A7" t="s">
        <v>1154</v>
      </c>
      <c r="B7" s="595">
        <v>109000</v>
      </c>
      <c r="C7" s="595"/>
      <c r="D7" t="s">
        <v>1270</v>
      </c>
      <c r="H7" s="425">
        <v>6</v>
      </c>
    </row>
    <row r="8" spans="1:13">
      <c r="D8" t="s">
        <v>1155</v>
      </c>
      <c r="H8" s="425">
        <v>15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6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03020130</v>
      </c>
      <c r="H16" s="415" t="str">
        <f>+$H$2</f>
        <v>Esp. Responsabilidad Médica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2340000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03020130</v>
      </c>
      <c r="H17" s="415" t="str">
        <f t="shared" ref="H17:H29" si="0">+$H$2</f>
        <v>Esp. Responsabilidad Médica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99795000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03020130</v>
      </c>
      <c r="H18" s="415" t="str">
        <f t="shared" si="0"/>
        <v>Esp. Responsabilidad Médica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03020130</v>
      </c>
      <c r="H19" s="415" t="str">
        <f t="shared" si="0"/>
        <v>Esp. Responsabilidad Médica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03020130</v>
      </c>
      <c r="H20" s="415" t="str">
        <f t="shared" si="0"/>
        <v>Esp. Responsabilidad Médica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03020130</v>
      </c>
      <c r="H21" s="415" t="str">
        <f t="shared" si="0"/>
        <v>Esp. Responsabilidad Médica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03020130</v>
      </c>
      <c r="H22" s="415" t="str">
        <f t="shared" si="0"/>
        <v>Esp. Responsabilidad Médica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03020130</v>
      </c>
      <c r="H23" s="415" t="str">
        <f t="shared" si="0"/>
        <v>Esp. Responsabilidad Médica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03020130</v>
      </c>
      <c r="H24" s="415" t="str">
        <f t="shared" si="0"/>
        <v>Esp. Responsabilidad Médica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03020130</v>
      </c>
      <c r="H25" s="415" t="str">
        <f t="shared" si="0"/>
        <v>Esp. Responsabilidad Médica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03020130</v>
      </c>
      <c r="H26" s="415" t="str">
        <f t="shared" si="0"/>
        <v>Esp. Responsabilidad Médica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03020130</v>
      </c>
      <c r="H27" s="415" t="str">
        <f t="shared" si="0"/>
        <v>Esp. Responsabilidad Médica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03020130</v>
      </c>
      <c r="H28" s="415" t="str">
        <f t="shared" si="0"/>
        <v>Esp. Responsabilidad Médica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100000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03020130</v>
      </c>
      <c r="H29" s="415" t="str">
        <f t="shared" si="0"/>
        <v>Esp. Responsabilidad Médica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299000</v>
      </c>
      <c r="N29" s="423">
        <f>+SUM(M16:M29)</f>
        <v>102534000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03020130</v>
      </c>
      <c r="H32" s="419" t="str">
        <f>+$H$29</f>
        <v>Esp. Responsabilidad Médica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6300000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03020130</v>
      </c>
      <c r="H33" s="419" t="str">
        <f t="shared" ref="H33:H62" si="3">+$H$29</f>
        <v>Esp. Responsabilidad Médica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MROUND($H$6*$B$3*58%,1000)</f>
        <v>12758000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03020130</v>
      </c>
      <c r="H34" s="419" t="str">
        <f t="shared" si="3"/>
        <v>Esp. Responsabilidad Médica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2200000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03020130</v>
      </c>
      <c r="H35" s="419" t="str">
        <f t="shared" si="3"/>
        <v>Esp. Responsabilidad Médica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660000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03020130</v>
      </c>
      <c r="H36" s="419" t="str">
        <f t="shared" si="3"/>
        <v>Esp. Responsabilidad Médica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880000</v>
      </c>
      <c r="N36" t="s">
        <v>1276</v>
      </c>
    </row>
    <row r="37" spans="1:14">
      <c r="G37" t="str">
        <f t="shared" si="2"/>
        <v>03020130</v>
      </c>
      <c r="H37" s="419" t="str">
        <f t="shared" si="3"/>
        <v>Esp. Responsabilidad Médica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03020130</v>
      </c>
      <c r="H38" s="419" t="str">
        <f t="shared" si="3"/>
        <v>Esp. Responsabilidad Médica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660000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03020130</v>
      </c>
      <c r="H39" s="419" t="str">
        <f t="shared" si="3"/>
        <v>Esp. Responsabilidad Médica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03020130</v>
      </c>
      <c r="H40" s="419" t="str">
        <f t="shared" si="3"/>
        <v>Esp. Responsabilidad Médica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45000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03020130</v>
      </c>
      <c r="H41" s="419" t="str">
        <f t="shared" si="3"/>
        <v>Esp. Responsabilidad Médica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+MROUND((B7+(B6*2))*H7*65%,1000)</f>
        <v>2453000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03020130</v>
      </c>
      <c r="H42" s="419" t="str">
        <f t="shared" si="3"/>
        <v>Esp. Responsabilidad Médica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1440000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03020130</v>
      </c>
      <c r="H43" s="419" t="str">
        <f t="shared" si="3"/>
        <v>Esp. Responsabilidad Médica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+MROUND($H$7*$B$5*7%,1000)</f>
        <v>168000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03020130</v>
      </c>
      <c r="H44" s="419" t="str">
        <f t="shared" si="3"/>
        <v>Esp. Responsabilidad Médica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1697000</v>
      </c>
    </row>
    <row r="45" spans="1:14">
      <c r="G45" t="str">
        <f t="shared" si="2"/>
        <v>03020130</v>
      </c>
      <c r="H45" s="419" t="str">
        <f t="shared" si="3"/>
        <v>Esp. Responsabilidad Médica</v>
      </c>
      <c r="M45" s="394"/>
    </row>
    <row r="46" spans="1:14">
      <c r="G46" t="str">
        <f t="shared" si="2"/>
        <v>03020130</v>
      </c>
      <c r="H46" s="419" t="str">
        <f t="shared" si="3"/>
        <v>Esp. Responsabilidad Médica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03020130</v>
      </c>
      <c r="H47" s="419" t="str">
        <f t="shared" si="3"/>
        <v>Esp. Responsabilidad Médica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03020130</v>
      </c>
      <c r="H48" s="419" t="str">
        <f t="shared" si="3"/>
        <v>Esp. Responsabilidad Médica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03020130</v>
      </c>
      <c r="H49" s="419" t="str">
        <f t="shared" si="3"/>
        <v>Esp. Responsabilidad Médica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03020130</v>
      </c>
      <c r="H50" s="419" t="str">
        <f t="shared" si="3"/>
        <v>Esp. Responsabilidad Médica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03020130</v>
      </c>
      <c r="H51" s="419" t="str">
        <f t="shared" si="3"/>
        <v>Esp. Responsabilidad Médica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03020130</v>
      </c>
      <c r="H52" s="419" t="str">
        <f t="shared" si="3"/>
        <v>Esp. Responsabilidad Médica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03020130</v>
      </c>
      <c r="H53" s="419" t="str">
        <f t="shared" si="3"/>
        <v>Esp. Responsabilidad Médica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03020130</v>
      </c>
      <c r="H54" s="419" t="str">
        <f t="shared" si="3"/>
        <v>Esp. Responsabilidad Médica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03020130</v>
      </c>
      <c r="H55" s="419" t="str">
        <f t="shared" si="3"/>
        <v>Esp. Responsabilidad Médica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03020130</v>
      </c>
      <c r="H56" s="419" t="str">
        <f t="shared" si="3"/>
        <v>Esp. Responsabilidad Médica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03020130</v>
      </c>
      <c r="H57" s="419" t="str">
        <f t="shared" si="3"/>
        <v>Esp. Responsabilidad Médica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03020130</v>
      </c>
      <c r="H58" s="419" t="str">
        <f t="shared" si="3"/>
        <v>Esp. Responsabilidad Médica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03020130</v>
      </c>
      <c r="H59" s="419" t="str">
        <f t="shared" si="3"/>
        <v>Esp. Responsabilidad Médica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382000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03020130</v>
      </c>
      <c r="H60" s="419" t="str">
        <f t="shared" si="3"/>
        <v>Esp. Responsabilidad Médica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3064000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03020130</v>
      </c>
      <c r="H61" s="419" t="str">
        <f t="shared" si="3"/>
        <v>Esp. Responsabilidad Médica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03020130</v>
      </c>
      <c r="H62" s="419" t="str">
        <f t="shared" si="3"/>
        <v>Esp. Responsabilidad Médica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32707000</v>
      </c>
    </row>
    <row r="64" spans="1:14">
      <c r="N64" s="424">
        <f>+N29-N62</f>
        <v>69827000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topLeftCell="A6" zoomScale="90" zoomScaleNormal="90" workbookViewId="0">
      <selection activeCell="E46" sqref="E4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Responsabilidad Médica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03020130</v>
      </c>
      <c r="H16" s="415" t="str">
        <f>+$H$2</f>
        <v>Esp. Responsabilidad Médica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03020130</v>
      </c>
      <c r="H17" s="415" t="str">
        <f t="shared" ref="H17:H29" si="0">+$H$2</f>
        <v>Esp. Responsabilidad Médica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03020130</v>
      </c>
      <c r="H18" s="415" t="str">
        <f t="shared" si="0"/>
        <v>Esp. Responsabilidad Médica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03020130</v>
      </c>
      <c r="H19" s="415" t="str">
        <f t="shared" si="0"/>
        <v>Esp. Responsabilidad Médica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03020130</v>
      </c>
      <c r="H20" s="415" t="str">
        <f t="shared" si="0"/>
        <v>Esp. Responsabilidad Médica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03020130</v>
      </c>
      <c r="H21" s="415" t="str">
        <f t="shared" si="0"/>
        <v>Esp. Responsabilidad Médica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03020130</v>
      </c>
      <c r="H22" s="415" t="str">
        <f t="shared" si="0"/>
        <v>Esp. Responsabilidad Médica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03020130</v>
      </c>
      <c r="H23" s="415" t="str">
        <f t="shared" si="0"/>
        <v>Esp. Responsabilidad Médica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03020130</v>
      </c>
      <c r="H24" s="415" t="str">
        <f t="shared" si="0"/>
        <v>Esp. Responsabilidad Médica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03020130</v>
      </c>
      <c r="H25" s="415" t="str">
        <f t="shared" si="0"/>
        <v>Esp. Responsabilidad Médica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03020130</v>
      </c>
      <c r="H26" s="415" t="str">
        <f t="shared" si="0"/>
        <v>Esp. Responsabilidad Médica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03020130</v>
      </c>
      <c r="H27" s="415" t="str">
        <f t="shared" si="0"/>
        <v>Esp. Responsabilidad Médica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03020130</v>
      </c>
      <c r="H28" s="415" t="str">
        <f t="shared" si="0"/>
        <v>Esp. Responsabilidad Médica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03020130</v>
      </c>
      <c r="H29" s="415" t="str">
        <f t="shared" si="0"/>
        <v>Esp. Responsabilidad Médica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03020130</v>
      </c>
      <c r="H32" s="419" t="str">
        <f>+$H$29</f>
        <v>Esp. Responsabilidad Médica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03020130</v>
      </c>
      <c r="H33" s="419" t="str">
        <f t="shared" ref="H33:H62" si="3">+$H$29</f>
        <v>Esp. Responsabilidad Médica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MROUND($H$6*$B$3*58%,1000)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03020130</v>
      </c>
      <c r="H34" s="419" t="str">
        <f t="shared" si="3"/>
        <v>Esp. Responsabilidad Médica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03020130</v>
      </c>
      <c r="H35" s="419" t="str">
        <f t="shared" si="3"/>
        <v>Esp. Responsabilidad Médica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03020130</v>
      </c>
      <c r="H36" s="419" t="str">
        <f t="shared" si="3"/>
        <v>Esp. Responsabilidad Médica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0</v>
      </c>
      <c r="N36" t="s">
        <v>1276</v>
      </c>
    </row>
    <row r="37" spans="1:14">
      <c r="G37" t="str">
        <f t="shared" si="2"/>
        <v>03020130</v>
      </c>
      <c r="H37" s="419" t="str">
        <f t="shared" si="3"/>
        <v>Esp. Responsabilidad Médica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03020130</v>
      </c>
      <c r="H38" s="419" t="str">
        <f t="shared" si="3"/>
        <v>Esp. Responsabilidad Médica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03020130</v>
      </c>
      <c r="H39" s="419" t="str">
        <f t="shared" si="3"/>
        <v>Esp. Responsabilidad Médica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03020130</v>
      </c>
      <c r="H40" s="419" t="str">
        <f t="shared" si="3"/>
        <v>Esp. Responsabilidad Médica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03020130</v>
      </c>
      <c r="H41" s="419" t="str">
        <f t="shared" si="3"/>
        <v>Esp. Responsabilidad Médica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+MROUND((B7+(B6*2))*H7*65%,1000)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03020130</v>
      </c>
      <c r="H42" s="419" t="str">
        <f t="shared" si="3"/>
        <v>Esp. Responsabilidad Médica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03020130</v>
      </c>
      <c r="H43" s="419" t="str">
        <f t="shared" si="3"/>
        <v>Esp. Responsabilidad Médica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+MROUND($H$7*$B$5*7%,1000)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03020130</v>
      </c>
      <c r="H44" s="419" t="str">
        <f t="shared" si="3"/>
        <v>Esp. Responsabilidad Médica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03020130</v>
      </c>
      <c r="H45" s="419" t="str">
        <f t="shared" si="3"/>
        <v>Esp. Responsabilidad Médica</v>
      </c>
      <c r="M45" s="394"/>
    </row>
    <row r="46" spans="1:14">
      <c r="G46" t="str">
        <f t="shared" si="2"/>
        <v>03020130</v>
      </c>
      <c r="H46" s="419" t="str">
        <f t="shared" si="3"/>
        <v>Esp. Responsabilidad Médica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03020130</v>
      </c>
      <c r="H47" s="419" t="str">
        <f t="shared" si="3"/>
        <v>Esp. Responsabilidad Médica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03020130</v>
      </c>
      <c r="H48" s="419" t="str">
        <f t="shared" si="3"/>
        <v>Esp. Responsabilidad Médica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03020130</v>
      </c>
      <c r="H49" s="419" t="str">
        <f t="shared" si="3"/>
        <v>Esp. Responsabilidad Médica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03020130</v>
      </c>
      <c r="H50" s="419" t="str">
        <f t="shared" si="3"/>
        <v>Esp. Responsabilidad Médica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03020130</v>
      </c>
      <c r="H51" s="419" t="str">
        <f t="shared" si="3"/>
        <v>Esp. Responsabilidad Médica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03020130</v>
      </c>
      <c r="H52" s="419" t="str">
        <f t="shared" si="3"/>
        <v>Esp. Responsabilidad Médica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03020130</v>
      </c>
      <c r="H53" s="419" t="str">
        <f t="shared" si="3"/>
        <v>Esp. Responsabilidad Médica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03020130</v>
      </c>
      <c r="H54" s="419" t="str">
        <f t="shared" si="3"/>
        <v>Esp. Responsabilidad Médica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03020130</v>
      </c>
      <c r="H55" s="419" t="str">
        <f t="shared" si="3"/>
        <v>Esp. Responsabilidad Médica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03020130</v>
      </c>
      <c r="H56" s="419" t="str">
        <f t="shared" si="3"/>
        <v>Esp. Responsabilidad Médica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03020130</v>
      </c>
      <c r="H57" s="419" t="str">
        <f t="shared" si="3"/>
        <v>Esp. Responsabilidad Médica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03020130</v>
      </c>
      <c r="H58" s="419" t="str">
        <f t="shared" si="3"/>
        <v>Esp. Responsabilidad Médica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03020130</v>
      </c>
      <c r="H59" s="419" t="str">
        <f t="shared" si="3"/>
        <v>Esp. Responsabilidad Médica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03020130</v>
      </c>
      <c r="H60" s="419" t="str">
        <f t="shared" si="3"/>
        <v>Esp. Responsabilidad Médica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03020130</v>
      </c>
      <c r="H61" s="419" t="str">
        <f t="shared" si="3"/>
        <v>Esp. Responsabilidad Médica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03020130</v>
      </c>
      <c r="H62" s="419" t="str">
        <f t="shared" si="3"/>
        <v>Esp. Responsabilidad Médica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topLeftCell="A22" zoomScale="90" zoomScaleNormal="90" workbookViewId="0">
      <selection activeCell="E46" sqref="E4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Responsabilidad Médica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03020130</v>
      </c>
      <c r="H16" s="415" t="str">
        <f>+$H$2</f>
        <v>Esp. Responsabilidad Médica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03020130</v>
      </c>
      <c r="H17" s="415" t="str">
        <f t="shared" ref="H17:H29" si="0">+$H$2</f>
        <v>Esp. Responsabilidad Médica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03020130</v>
      </c>
      <c r="H18" s="415" t="str">
        <f t="shared" si="0"/>
        <v>Esp. Responsabilidad Médica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03020130</v>
      </c>
      <c r="H19" s="415" t="str">
        <f t="shared" si="0"/>
        <v>Esp. Responsabilidad Médica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03020130</v>
      </c>
      <c r="H20" s="415" t="str">
        <f t="shared" si="0"/>
        <v>Esp. Responsabilidad Médica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03020130</v>
      </c>
      <c r="H21" s="415" t="str">
        <f t="shared" si="0"/>
        <v>Esp. Responsabilidad Médica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03020130</v>
      </c>
      <c r="H22" s="415" t="str">
        <f t="shared" si="0"/>
        <v>Esp. Responsabilidad Médica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03020130</v>
      </c>
      <c r="H23" s="415" t="str">
        <f t="shared" si="0"/>
        <v>Esp. Responsabilidad Médica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03020130</v>
      </c>
      <c r="H24" s="415" t="str">
        <f t="shared" si="0"/>
        <v>Esp. Responsabilidad Médica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03020130</v>
      </c>
      <c r="H25" s="415" t="str">
        <f t="shared" si="0"/>
        <v>Esp. Responsabilidad Médica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03020130</v>
      </c>
      <c r="H26" s="415" t="str">
        <f t="shared" si="0"/>
        <v>Esp. Responsabilidad Médica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03020130</v>
      </c>
      <c r="H27" s="415" t="str">
        <f t="shared" si="0"/>
        <v>Esp. Responsabilidad Médica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03020130</v>
      </c>
      <c r="H28" s="415" t="str">
        <f t="shared" si="0"/>
        <v>Esp. Responsabilidad Médica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03020130</v>
      </c>
      <c r="H29" s="415" t="str">
        <f t="shared" si="0"/>
        <v>Esp. Responsabilidad Médica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03020130</v>
      </c>
      <c r="H32" s="419" t="str">
        <f>+$H$29</f>
        <v>Esp. Responsabilidad Médica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03020130</v>
      </c>
      <c r="H33" s="419" t="str">
        <f t="shared" ref="H33:H62" si="3">+$H$29</f>
        <v>Esp. Responsabilidad Médica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MROUND($H$6*$B$3*58%,1000)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03020130</v>
      </c>
      <c r="H34" s="419" t="str">
        <f t="shared" si="3"/>
        <v>Esp. Responsabilidad Médica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03020130</v>
      </c>
      <c r="H35" s="419" t="str">
        <f t="shared" si="3"/>
        <v>Esp. Responsabilidad Médica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03020130</v>
      </c>
      <c r="H36" s="419" t="str">
        <f t="shared" si="3"/>
        <v>Esp. Responsabilidad Médica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0</v>
      </c>
      <c r="N36" t="s">
        <v>1276</v>
      </c>
    </row>
    <row r="37" spans="1:14">
      <c r="G37" t="str">
        <f t="shared" si="2"/>
        <v>03020130</v>
      </c>
      <c r="H37" s="419" t="str">
        <f t="shared" si="3"/>
        <v>Esp. Responsabilidad Médica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03020130</v>
      </c>
      <c r="H38" s="419" t="str">
        <f t="shared" si="3"/>
        <v>Esp. Responsabilidad Médica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03020130</v>
      </c>
      <c r="H39" s="419" t="str">
        <f t="shared" si="3"/>
        <v>Esp. Responsabilidad Médica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03020130</v>
      </c>
      <c r="H40" s="419" t="str">
        <f t="shared" si="3"/>
        <v>Esp. Responsabilidad Médica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03020130</v>
      </c>
      <c r="H41" s="419" t="str">
        <f t="shared" si="3"/>
        <v>Esp. Responsabilidad Médica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+MROUND((B7+(B6*2))*H7*65%,1000)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03020130</v>
      </c>
      <c r="H42" s="419" t="str">
        <f t="shared" si="3"/>
        <v>Esp. Responsabilidad Médica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03020130</v>
      </c>
      <c r="H43" s="419" t="str">
        <f t="shared" si="3"/>
        <v>Esp. Responsabilidad Médica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+MROUND($H$7*$B$5*7%,1000)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03020130</v>
      </c>
      <c r="H44" s="419" t="str">
        <f t="shared" si="3"/>
        <v>Esp. Responsabilidad Médica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03020130</v>
      </c>
      <c r="H45" s="419" t="str">
        <f t="shared" si="3"/>
        <v>Esp. Responsabilidad Médica</v>
      </c>
      <c r="M45" s="394"/>
    </row>
    <row r="46" spans="1:14">
      <c r="G46" t="str">
        <f t="shared" si="2"/>
        <v>03020130</v>
      </c>
      <c r="H46" s="419" t="str">
        <f t="shared" si="3"/>
        <v>Esp. Responsabilidad Médica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03020130</v>
      </c>
      <c r="H47" s="419" t="str">
        <f t="shared" si="3"/>
        <v>Esp. Responsabilidad Médica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03020130</v>
      </c>
      <c r="H48" s="419" t="str">
        <f t="shared" si="3"/>
        <v>Esp. Responsabilidad Médica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03020130</v>
      </c>
      <c r="H49" s="419" t="str">
        <f t="shared" si="3"/>
        <v>Esp. Responsabilidad Médica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03020130</v>
      </c>
      <c r="H50" s="419" t="str">
        <f t="shared" si="3"/>
        <v>Esp. Responsabilidad Médica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03020130</v>
      </c>
      <c r="H51" s="419" t="str">
        <f t="shared" si="3"/>
        <v>Esp. Responsabilidad Médica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03020130</v>
      </c>
      <c r="H52" s="419" t="str">
        <f t="shared" si="3"/>
        <v>Esp. Responsabilidad Médica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03020130</v>
      </c>
      <c r="H53" s="419" t="str">
        <f t="shared" si="3"/>
        <v>Esp. Responsabilidad Médica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03020130</v>
      </c>
      <c r="H54" s="419" t="str">
        <f t="shared" si="3"/>
        <v>Esp. Responsabilidad Médica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03020130</v>
      </c>
      <c r="H55" s="419" t="str">
        <f t="shared" si="3"/>
        <v>Esp. Responsabilidad Médica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03020130</v>
      </c>
      <c r="H56" s="419" t="str">
        <f t="shared" si="3"/>
        <v>Esp. Responsabilidad Médica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03020130</v>
      </c>
      <c r="H57" s="419" t="str">
        <f t="shared" si="3"/>
        <v>Esp. Responsabilidad Médica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03020130</v>
      </c>
      <c r="H58" s="419" t="str">
        <f t="shared" si="3"/>
        <v>Esp. Responsabilidad Médica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03020130</v>
      </c>
      <c r="H59" s="419" t="str">
        <f t="shared" si="3"/>
        <v>Esp. Responsabilidad Médica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03020130</v>
      </c>
      <c r="H60" s="419" t="str">
        <f t="shared" si="3"/>
        <v>Esp. Responsabilidad Médica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03020130</v>
      </c>
      <c r="H61" s="419" t="str">
        <f t="shared" si="3"/>
        <v>Esp. Responsabilidad Médica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03020130</v>
      </c>
      <c r="H62" s="419" t="str">
        <f t="shared" si="3"/>
        <v>Esp. Responsabilidad Médica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46" zoomScale="90" zoomScaleNormal="90" workbookViewId="0">
      <selection activeCell="E46" sqref="E4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Responsabilidad Médica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03020130</v>
      </c>
      <c r="H16" s="415" t="str">
        <f>+$H$2</f>
        <v>Esp. Responsabilidad Médica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03020130</v>
      </c>
      <c r="H17" s="415" t="str">
        <f t="shared" ref="H17:H29" si="0">+$H$2</f>
        <v>Esp. Responsabilidad Médica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03020130</v>
      </c>
      <c r="H18" s="415" t="str">
        <f t="shared" si="0"/>
        <v>Esp. Responsabilidad Médica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03020130</v>
      </c>
      <c r="H19" s="415" t="str">
        <f t="shared" si="0"/>
        <v>Esp. Responsabilidad Médica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03020130</v>
      </c>
      <c r="H20" s="415" t="str">
        <f t="shared" si="0"/>
        <v>Esp. Responsabilidad Médica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03020130</v>
      </c>
      <c r="H21" s="415" t="str">
        <f t="shared" si="0"/>
        <v>Esp. Responsabilidad Médica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03020130</v>
      </c>
      <c r="H22" s="415" t="str">
        <f t="shared" si="0"/>
        <v>Esp. Responsabilidad Médica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03020130</v>
      </c>
      <c r="H23" s="415" t="str">
        <f t="shared" si="0"/>
        <v>Esp. Responsabilidad Médica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03020130</v>
      </c>
      <c r="H24" s="415" t="str">
        <f t="shared" si="0"/>
        <v>Esp. Responsabilidad Médica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03020130</v>
      </c>
      <c r="H25" s="415" t="str">
        <f t="shared" si="0"/>
        <v>Esp. Responsabilidad Médica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03020130</v>
      </c>
      <c r="H26" s="415" t="str">
        <f t="shared" si="0"/>
        <v>Esp. Responsabilidad Médica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03020130</v>
      </c>
      <c r="H27" s="415" t="str">
        <f t="shared" si="0"/>
        <v>Esp. Responsabilidad Médica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03020130</v>
      </c>
      <c r="H28" s="415" t="str">
        <f t="shared" si="0"/>
        <v>Esp. Responsabilidad Médica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03020130</v>
      </c>
      <c r="H29" s="415" t="str">
        <f t="shared" si="0"/>
        <v>Esp. Responsabilidad Médica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03020130</v>
      </c>
      <c r="H32" s="419" t="str">
        <f>+$H$29</f>
        <v>Esp. Responsabilidad Médica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03020130</v>
      </c>
      <c r="H33" s="419" t="str">
        <f t="shared" ref="H33:H62" si="3">+$H$29</f>
        <v>Esp. Responsabilidad Médica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MROUND($H$6*$B$3*58%,1000)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03020130</v>
      </c>
      <c r="H34" s="419" t="str">
        <f t="shared" si="3"/>
        <v>Esp. Responsabilidad Médica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03020130</v>
      </c>
      <c r="H35" s="419" t="str">
        <f t="shared" si="3"/>
        <v>Esp. Responsabilidad Médica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03020130</v>
      </c>
      <c r="H36" s="419" t="str">
        <f t="shared" si="3"/>
        <v>Esp. Responsabilidad Médica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0</v>
      </c>
      <c r="N36" t="s">
        <v>1276</v>
      </c>
    </row>
    <row r="37" spans="1:14">
      <c r="G37" t="str">
        <f t="shared" si="2"/>
        <v>03020130</v>
      </c>
      <c r="H37" s="419" t="str">
        <f t="shared" si="3"/>
        <v>Esp. Responsabilidad Médica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03020130</v>
      </c>
      <c r="H38" s="419" t="str">
        <f t="shared" si="3"/>
        <v>Esp. Responsabilidad Médica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03020130</v>
      </c>
      <c r="H39" s="419" t="str">
        <f t="shared" si="3"/>
        <v>Esp. Responsabilidad Médica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03020130</v>
      </c>
      <c r="H40" s="419" t="str">
        <f t="shared" si="3"/>
        <v>Esp. Responsabilidad Médica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03020130</v>
      </c>
      <c r="H41" s="419" t="str">
        <f t="shared" si="3"/>
        <v>Esp. Responsabilidad Médica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+MROUND((B7+(B6*2))*H7*65%,1000)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03020130</v>
      </c>
      <c r="H42" s="419" t="str">
        <f t="shared" si="3"/>
        <v>Esp. Responsabilidad Médica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03020130</v>
      </c>
      <c r="H43" s="419" t="str">
        <f t="shared" si="3"/>
        <v>Esp. Responsabilidad Médica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+MROUND($H$7*$B$5*7%,1000)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03020130</v>
      </c>
      <c r="H44" s="419" t="str">
        <f t="shared" si="3"/>
        <v>Esp. Responsabilidad Médica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03020130</v>
      </c>
      <c r="H45" s="419" t="str">
        <f t="shared" si="3"/>
        <v>Esp. Responsabilidad Médica</v>
      </c>
      <c r="M45" s="394"/>
    </row>
    <row r="46" spans="1:14">
      <c r="G46" t="str">
        <f t="shared" si="2"/>
        <v>03020130</v>
      </c>
      <c r="H46" s="419" t="str">
        <f t="shared" si="3"/>
        <v>Esp. Responsabilidad Médica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03020130</v>
      </c>
      <c r="H47" s="419" t="str">
        <f t="shared" si="3"/>
        <v>Esp. Responsabilidad Médica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03020130</v>
      </c>
      <c r="H48" s="419" t="str">
        <f t="shared" si="3"/>
        <v>Esp. Responsabilidad Médica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03020130</v>
      </c>
      <c r="H49" s="419" t="str">
        <f t="shared" si="3"/>
        <v>Esp. Responsabilidad Médica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03020130</v>
      </c>
      <c r="H50" s="419" t="str">
        <f t="shared" si="3"/>
        <v>Esp. Responsabilidad Médica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03020130</v>
      </c>
      <c r="H51" s="419" t="str">
        <f t="shared" si="3"/>
        <v>Esp. Responsabilidad Médica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03020130</v>
      </c>
      <c r="H52" s="419" t="str">
        <f t="shared" si="3"/>
        <v>Esp. Responsabilidad Médica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03020130</v>
      </c>
      <c r="H53" s="419" t="str">
        <f t="shared" si="3"/>
        <v>Esp. Responsabilidad Médica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03020130</v>
      </c>
      <c r="H54" s="419" t="str">
        <f t="shared" si="3"/>
        <v>Esp. Responsabilidad Médica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03020130</v>
      </c>
      <c r="H55" s="419" t="str">
        <f t="shared" si="3"/>
        <v>Esp. Responsabilidad Médica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03020130</v>
      </c>
      <c r="H56" s="419" t="str">
        <f t="shared" si="3"/>
        <v>Esp. Responsabilidad Médica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03020130</v>
      </c>
      <c r="H57" s="419" t="str">
        <f t="shared" si="3"/>
        <v>Esp. Responsabilidad Médica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03020130</v>
      </c>
      <c r="H58" s="419" t="str">
        <f t="shared" si="3"/>
        <v>Esp. Responsabilidad Médica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03020130</v>
      </c>
      <c r="H59" s="419" t="str">
        <f t="shared" si="3"/>
        <v>Esp. Responsabilidad Médica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03020130</v>
      </c>
      <c r="H60" s="419" t="str">
        <f t="shared" si="3"/>
        <v>Esp. Responsabilidad Médica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03020130</v>
      </c>
      <c r="H61" s="419" t="str">
        <f t="shared" si="3"/>
        <v>Esp. Responsabilidad Médica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03020130</v>
      </c>
      <c r="H62" s="419" t="str">
        <f t="shared" si="3"/>
        <v>Esp. Responsabilidad Médica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42" zoomScale="90" zoomScaleNormal="90" workbookViewId="0">
      <selection activeCell="K48" sqref="K48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Responsabilidad Médica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03020130</v>
      </c>
      <c r="H16" s="415" t="str">
        <f>+$H$2</f>
        <v>Esp. Responsabilidad Médica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+'Nueva 3'!M16+'Nueva B'!M16+'Nueva C'!M16+'Nueva D'!M16+'Continua 2'!M16+'Continua B'!M16+'Continua C'!M16+'Continua D'!M16</f>
        <v>4836000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03020130</v>
      </c>
      <c r="H17" s="415" t="str">
        <f t="shared" ref="H17:H29" si="0">+$H$2</f>
        <v>Esp. Responsabilidad Médica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+'Nueva 3'!M17+'Nueva B'!M17+'Nueva C'!M17+'Nueva D'!M17+'Continua 2'!M17+'Continua B'!M17+'Continua C'!M17+'Continua D'!M17</f>
        <v>277208000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03020130</v>
      </c>
      <c r="H18" s="415" t="str">
        <f t="shared" si="0"/>
        <v>Esp. Responsabilidad Médica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>
        <f>+'Nueva 3'!M18+'Nueva B'!M18+'Nueva C'!M18+'Nueva D'!M18+'Continua 2'!M18+'Continua B'!M18+'Continua C'!M18+'Continua D'!M18</f>
        <v>0</v>
      </c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03020130</v>
      </c>
      <c r="H19" s="415" t="str">
        <f t="shared" si="0"/>
        <v>Esp. Responsabilidad Médica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>
        <f>+'Nueva 3'!M19+'Nueva B'!M19+'Nueva C'!M19+'Nueva D'!M19+'Continua 2'!M19+'Continua B'!M19+'Continua C'!M19+'Continua D'!M19</f>
        <v>0</v>
      </c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03020130</v>
      </c>
      <c r="H20" s="415" t="str">
        <f t="shared" si="0"/>
        <v>Esp. Responsabilidad Médica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>
        <f>+'Nueva 3'!M20+'Nueva B'!M20+'Nueva C'!M20+'Nueva D'!M20+'Continua 2'!M20+'Continua B'!M20+'Continua C'!M20+'Continua D'!M20</f>
        <v>0</v>
      </c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03020130</v>
      </c>
      <c r="H21" s="415" t="str">
        <f t="shared" si="0"/>
        <v>Esp. Responsabilidad Médica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>
        <f>+'Nueva 3'!M21+'Nueva B'!M21+'Nueva C'!M21+'Nueva D'!M21+'Continua 2'!M21+'Continua B'!M21+'Continua C'!M21+'Continua D'!M21</f>
        <v>0</v>
      </c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03020130</v>
      </c>
      <c r="H22" s="415" t="str">
        <f t="shared" si="0"/>
        <v>Esp. Responsabilidad Médica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>
        <f>+'Nueva 3'!M22+'Nueva B'!M22+'Nueva C'!M22+'Nueva D'!M22+'Continua 2'!M22+'Continua B'!M22+'Continua C'!M22+'Continua D'!M22</f>
        <v>0</v>
      </c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03020130</v>
      </c>
      <c r="H23" s="415" t="str">
        <f t="shared" si="0"/>
        <v>Esp. Responsabilidad Médica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+'Nueva 3'!M23+'Nueva B'!M23+'Nueva C'!M23+'Nueva D'!M23+'Continua 2'!M23+'Continua B'!M23+'Continua C'!M23+'Continua D'!M23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03020130</v>
      </c>
      <c r="H24" s="415" t="str">
        <f t="shared" si="0"/>
        <v>Esp. Responsabilidad Médica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+'Nueva 3'!M24+'Nueva B'!M24+'Nueva C'!M24+'Nueva D'!M24+'Continua 2'!M24+'Continua B'!M24+'Continua C'!M24+'Continua D'!M24</f>
        <v>0</v>
      </c>
    </row>
    <row r="25" spans="1:14" ht="15.75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03020130</v>
      </c>
      <c r="H25" s="415" t="str">
        <f t="shared" si="0"/>
        <v>Esp. Responsabilidad Médica</v>
      </c>
      <c r="I25" s="415" t="s">
        <v>448</v>
      </c>
      <c r="J25" s="415" t="s">
        <v>1178</v>
      </c>
      <c r="K25" s="415" t="s">
        <v>1206</v>
      </c>
      <c r="L25" s="415" t="s">
        <v>1207</v>
      </c>
      <c r="M25" s="418">
        <f>+'Nueva 3'!M25+'Nueva B'!M25+'Nueva C'!M25+'Nueva D'!M25+'Continua 2'!M25+'Continua B'!M25+'Continua C'!M25+'Continua D'!M25</f>
        <v>0</v>
      </c>
    </row>
    <row r="26" spans="1:14" ht="15.75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03020130</v>
      </c>
      <c r="H26" s="415" t="str">
        <f t="shared" si="0"/>
        <v>Esp. Responsabilidad Médica</v>
      </c>
      <c r="I26" s="415" t="s">
        <v>448</v>
      </c>
      <c r="J26" s="415" t="s">
        <v>1178</v>
      </c>
      <c r="K26" s="415" t="s">
        <v>1204</v>
      </c>
      <c r="L26" s="415" t="s">
        <v>1205</v>
      </c>
      <c r="M26" s="418">
        <f>+'Nueva 3'!M26+'Nueva B'!M26+'Nueva C'!M26+'Nueva D'!M26+'Continua 2'!M26+'Continua B'!M26+'Continua C'!M26+'Continua D'!M26</f>
        <v>0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03020130</v>
      </c>
      <c r="H27" s="415" t="str">
        <f t="shared" si="0"/>
        <v>Esp. Responsabilidad Médica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+'Nueva 3'!M27+'Nueva B'!M27+'Nueva C'!M27+'Nueva D'!M27+'Continua 2'!M27+'Continua B'!M27+'Continua C'!M27+'Continua D'!M27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03020130</v>
      </c>
      <c r="H28" s="415" t="str">
        <f t="shared" si="0"/>
        <v>Esp. Responsabilidad Médica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+'Nueva 3'!M28+'Nueva B'!M28+'Nueva C'!M28+'Nueva D'!M28+'Continua 2'!M28+'Continua B'!M28+'Continua C'!M28+'Continua D'!M28</f>
        <v>277000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03020130</v>
      </c>
      <c r="H29" s="415" t="str">
        <f t="shared" si="0"/>
        <v>Esp. Responsabilidad Médica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+'Nueva 3'!M29+'Nueva B'!M29+'Nueva C'!M29+'Nueva D'!M29+'Continua 2'!M29+'Continua B'!M29+'Continua C'!M29+'Continua D'!M29</f>
        <v>831000</v>
      </c>
      <c r="N29" s="423">
        <f>+SUM(M16:M29)</f>
        <v>283152000</v>
      </c>
    </row>
    <row r="30" spans="1:14" ht="15.75">
      <c r="M30" s="418">
        <f>+'Nueva 3'!M30+'Nueva B'!M30+'Nueva C'!M30+'Nueva D'!M30+'Continua 2'!M30+'Continua B'!M30+'Continua C'!M30+'Continua D'!M30</f>
        <v>0</v>
      </c>
    </row>
    <row r="31" spans="1:14" ht="15.75">
      <c r="M31" s="418">
        <f>+'Nueva 3'!M31+'Nueva B'!M31+'Nueva C'!M31+'Nueva D'!M31+'Continua 2'!M31+'Continua B'!M31+'Continua C'!M31+'Continua D'!M31</f>
        <v>0</v>
      </c>
    </row>
    <row r="32" spans="1:14" ht="15.75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03020130</v>
      </c>
      <c r="H32" s="419" t="str">
        <f>+$H$29</f>
        <v>Esp. Responsabilidad Médica</v>
      </c>
      <c r="I32" t="s">
        <v>454</v>
      </c>
      <c r="J32" s="419" t="s">
        <v>1218</v>
      </c>
      <c r="K32" t="s">
        <v>1213</v>
      </c>
      <c r="L32" t="s">
        <v>1214</v>
      </c>
      <c r="M32" s="418">
        <f>+'Nueva 3'!M32+'Nueva B'!M32+'Nueva C'!M32+'Nueva D'!M32+'Continua 2'!M32+'Continua B'!M32+'Continua C'!M32+'Continua D'!M32</f>
        <v>16800000</v>
      </c>
      <c r="N32" t="s">
        <v>1272</v>
      </c>
    </row>
    <row r="33" spans="1:14" ht="15.75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03020130</v>
      </c>
      <c r="H33" s="419" t="str">
        <f t="shared" ref="H33:H62" si="3">+$H$29</f>
        <v>Esp. Responsabilidad Médica</v>
      </c>
      <c r="I33" t="s">
        <v>448</v>
      </c>
      <c r="J33" s="419" t="s">
        <v>1178</v>
      </c>
      <c r="K33" t="s">
        <v>1213</v>
      </c>
      <c r="L33" t="s">
        <v>1214</v>
      </c>
      <c r="M33" s="418">
        <f>+'Nueva 3'!M33+'Nueva B'!M33+'Nueva C'!M33+'Nueva D'!M33+'Continua 2'!M33+'Continua B'!M33+'Continua C'!M33+'Continua D'!M33</f>
        <v>30984000</v>
      </c>
      <c r="N33" t="s">
        <v>1273</v>
      </c>
    </row>
    <row r="34" spans="1:14" ht="15.75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03020130</v>
      </c>
      <c r="H34" s="419" t="str">
        <f t="shared" si="3"/>
        <v>Esp. Responsabilidad Médica</v>
      </c>
      <c r="I34" t="s">
        <v>448</v>
      </c>
      <c r="J34" s="419" t="s">
        <v>1178</v>
      </c>
      <c r="K34" t="s">
        <v>1215</v>
      </c>
      <c r="L34" t="s">
        <v>1216</v>
      </c>
      <c r="M34" s="418">
        <f>+'Nueva 3'!M34+'Nueva B'!M34+'Nueva C'!M34+'Nueva D'!M34+'Continua 2'!M34+'Continua B'!M34+'Continua C'!M34+'Continua D'!M34</f>
        <v>5342000</v>
      </c>
      <c r="N34" t="s">
        <v>1274</v>
      </c>
    </row>
    <row r="35" spans="1:14" ht="15.75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03020130</v>
      </c>
      <c r="H35" s="419" t="str">
        <f t="shared" si="3"/>
        <v>Esp. Responsabilidad Médica</v>
      </c>
      <c r="I35" t="s">
        <v>448</v>
      </c>
      <c r="J35" s="419" t="s">
        <v>1178</v>
      </c>
      <c r="K35">
        <v>6209030202</v>
      </c>
      <c r="L35" t="s">
        <v>1216</v>
      </c>
      <c r="M35" s="418">
        <f>+'Nueva 3'!M35+'Nueva B'!M35+'Nueva C'!M35+'Nueva D'!M35+'Continua 2'!M35+'Continua B'!M35+'Continua C'!M35+'Continua D'!M35</f>
        <v>1603000</v>
      </c>
      <c r="N35" t="s">
        <v>1275</v>
      </c>
    </row>
    <row r="36" spans="1:14" ht="15.75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03020130</v>
      </c>
      <c r="H36" s="419" t="str">
        <f t="shared" si="3"/>
        <v>Esp. Responsabilidad Médica</v>
      </c>
      <c r="I36" t="s">
        <v>448</v>
      </c>
      <c r="J36" s="419" t="s">
        <v>1178</v>
      </c>
      <c r="K36" t="s">
        <v>1217</v>
      </c>
      <c r="L36" t="s">
        <v>1216</v>
      </c>
      <c r="M36" s="418">
        <f>+'Nueva 3'!M36+'Nueva B'!M36+'Nueva C'!M36+'Nueva D'!M36+'Continua 2'!M36+'Continua B'!M36+'Continua C'!M36+'Continua D'!M36</f>
        <v>2137000</v>
      </c>
      <c r="N36" t="s">
        <v>1276</v>
      </c>
    </row>
    <row r="37" spans="1:14" ht="15.75">
      <c r="G37" t="str">
        <f t="shared" si="2"/>
        <v>03020130</v>
      </c>
      <c r="H37" s="419" t="str">
        <f t="shared" si="3"/>
        <v>Esp. Responsabilidad Médica</v>
      </c>
      <c r="M37" s="418">
        <f>+'Nueva 3'!M37+'Nueva B'!M37+'Nueva C'!M37+'Nueva D'!M37+'Continua 2'!M37+'Continua B'!M37+'Continua C'!M37+'Continua D'!M37</f>
        <v>0</v>
      </c>
    </row>
    <row r="38" spans="1:14" ht="15.75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03020130</v>
      </c>
      <c r="H38" s="419" t="str">
        <f t="shared" si="3"/>
        <v>Esp. Responsabilidad Médica</v>
      </c>
      <c r="I38" t="s">
        <v>450</v>
      </c>
      <c r="J38" s="419" t="s">
        <v>1251</v>
      </c>
      <c r="K38" t="s">
        <v>1252</v>
      </c>
      <c r="L38" t="s">
        <v>1214</v>
      </c>
      <c r="M38" s="418">
        <f>+'Nueva 3'!M38+'Nueva B'!M38+'Nueva C'!M38+'Nueva D'!M38+'Continua 2'!M38+'Continua B'!M38+'Continua C'!M38+'Continua D'!M38</f>
        <v>1603000</v>
      </c>
      <c r="N38" t="s">
        <v>1277</v>
      </c>
    </row>
    <row r="39" spans="1:14" ht="15.75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03020130</v>
      </c>
      <c r="H39" s="419" t="str">
        <f t="shared" si="3"/>
        <v>Esp. Responsabilidad Médica</v>
      </c>
      <c r="I39" t="s">
        <v>450</v>
      </c>
      <c r="J39" s="419" t="s">
        <v>1251</v>
      </c>
      <c r="K39">
        <v>6210030102</v>
      </c>
      <c r="L39" t="s">
        <v>1216</v>
      </c>
      <c r="M39" s="418">
        <f>+'Nueva 3'!M39+'Nueva B'!M39+'Nueva C'!M39+'Nueva D'!M39+'Continua 2'!M39+'Continua B'!M39+'Continua C'!M39+'Continua D'!M39</f>
        <v>0</v>
      </c>
      <c r="N39" t="s">
        <v>1278</v>
      </c>
    </row>
    <row r="40" spans="1:14" ht="15.75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03020130</v>
      </c>
      <c r="H40" s="419" t="str">
        <f t="shared" si="3"/>
        <v>Esp. Responsabilidad Médica</v>
      </c>
      <c r="I40" t="s">
        <v>448</v>
      </c>
      <c r="J40" s="419" t="s">
        <v>1178</v>
      </c>
      <c r="K40" t="s">
        <v>1239</v>
      </c>
      <c r="L40" t="s">
        <v>1240</v>
      </c>
      <c r="M40" s="418">
        <f>+'Nueva 3'!M40+'Nueva B'!M40+'Nueva C'!M40+'Nueva D'!M40+'Continua 2'!M40+'Continua B'!M40+'Continua C'!M40+'Continua D'!M40</f>
        <v>125000</v>
      </c>
    </row>
    <row r="41" spans="1:14" ht="15.75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03020130</v>
      </c>
      <c r="H41" s="419" t="str">
        <f t="shared" si="3"/>
        <v>Esp. Responsabilidad Médica</v>
      </c>
      <c r="I41" t="s">
        <v>448</v>
      </c>
      <c r="J41" s="419" t="s">
        <v>1178</v>
      </c>
      <c r="K41" t="s">
        <v>1232</v>
      </c>
      <c r="L41" t="s">
        <v>1233</v>
      </c>
      <c r="M41" s="418">
        <f>+'Nueva 3'!M41+'Nueva B'!M41+'Nueva C'!M41+'Nueva D'!M41+'Continua 2'!M41+'Continua B'!M41+'Continua C'!M41+'Continua D'!M41</f>
        <v>6542000</v>
      </c>
    </row>
    <row r="42" spans="1:14" ht="15.75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03020130</v>
      </c>
      <c r="H42" s="419" t="str">
        <f t="shared" si="3"/>
        <v>Esp. Responsabilidad Médica</v>
      </c>
      <c r="I42" t="s">
        <v>448</v>
      </c>
      <c r="J42" s="419" t="s">
        <v>1178</v>
      </c>
      <c r="K42" t="s">
        <v>1234</v>
      </c>
      <c r="L42" t="s">
        <v>1235</v>
      </c>
      <c r="M42" s="418">
        <f>+'Nueva 3'!M42+'Nueva B'!M42+'Nueva C'!M42+'Nueva D'!M42+'Continua 2'!M42+'Continua B'!M42+'Continua C'!M42+'Continua D'!M42</f>
        <v>3840000</v>
      </c>
    </row>
    <row r="43" spans="1:14" ht="15.75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03020130</v>
      </c>
      <c r="H43" s="419" t="str">
        <f t="shared" si="3"/>
        <v>Esp. Responsabilidad Médica</v>
      </c>
      <c r="I43" t="s">
        <v>448</v>
      </c>
      <c r="J43" s="419" t="s">
        <v>1178</v>
      </c>
      <c r="K43" t="s">
        <v>1236</v>
      </c>
      <c r="L43" t="s">
        <v>1237</v>
      </c>
      <c r="M43" s="418">
        <f>+'Nueva 3'!M43+'Nueva B'!M43+'Nueva C'!M43+'Nueva D'!M43+'Continua 2'!M43+'Continua B'!M43+'Continua C'!M43+'Continua D'!M43</f>
        <v>448000</v>
      </c>
    </row>
    <row r="44" spans="1:14" ht="15.75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03020130</v>
      </c>
      <c r="H44" s="419" t="str">
        <f t="shared" si="3"/>
        <v>Esp. Responsabilidad Médica</v>
      </c>
      <c r="I44" t="s">
        <v>448</v>
      </c>
      <c r="J44" s="419" t="s">
        <v>1178</v>
      </c>
      <c r="K44" t="s">
        <v>1220</v>
      </c>
      <c r="L44" t="s">
        <v>1221</v>
      </c>
      <c r="M44" s="418">
        <f>+'Nueva 3'!M44+'Nueva B'!M44+'Nueva C'!M44+'Nueva D'!M44+'Continua 2'!M44+'Continua B'!M44+'Continua C'!M44+'Continua D'!M44</f>
        <v>4713000</v>
      </c>
    </row>
    <row r="45" spans="1:14">
      <c r="G45" t="str">
        <f t="shared" si="2"/>
        <v>03020130</v>
      </c>
      <c r="H45" s="419" t="str">
        <f t="shared" si="3"/>
        <v>Esp. Responsabilidad Médica</v>
      </c>
      <c r="M45" s="394"/>
    </row>
    <row r="46" spans="1:14">
      <c r="G46" t="str">
        <f t="shared" si="2"/>
        <v>03020130</v>
      </c>
      <c r="H46" s="419" t="str">
        <f t="shared" si="3"/>
        <v>Esp. Responsabilidad Médica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03020130</v>
      </c>
      <c r="H47" s="419" t="str">
        <f t="shared" si="3"/>
        <v>Esp. Responsabilidad Médica</v>
      </c>
      <c r="I47" t="s">
        <v>448</v>
      </c>
      <c r="J47" s="419" t="s">
        <v>1178</v>
      </c>
      <c r="K47" t="s">
        <v>1223</v>
      </c>
      <c r="L47" t="s">
        <v>1071</v>
      </c>
      <c r="M47" s="427">
        <v>232000</v>
      </c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03020130</v>
      </c>
      <c r="H48" s="419" t="str">
        <f t="shared" si="3"/>
        <v>Esp. Responsabilidad Médica</v>
      </c>
      <c r="I48" t="s">
        <v>448</v>
      </c>
      <c r="J48" s="419" t="s">
        <v>1178</v>
      </c>
      <c r="K48" t="s">
        <v>1224</v>
      </c>
      <c r="L48" t="s">
        <v>1072</v>
      </c>
      <c r="M48" s="427">
        <v>465000</v>
      </c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03020130</v>
      </c>
      <c r="H49" s="419" t="str">
        <f t="shared" si="3"/>
        <v>Esp. Responsabilidad Médica</v>
      </c>
      <c r="I49" t="s">
        <v>448</v>
      </c>
      <c r="J49" s="419" t="s">
        <v>1178</v>
      </c>
      <c r="K49" t="s">
        <v>1225</v>
      </c>
      <c r="L49" t="s">
        <v>1226</v>
      </c>
      <c r="M49" s="427">
        <v>1162000</v>
      </c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03020130</v>
      </c>
      <c r="H50" s="419" t="str">
        <f t="shared" si="3"/>
        <v>Esp. Responsabilidad Médica</v>
      </c>
      <c r="I50" t="s">
        <v>448</v>
      </c>
      <c r="J50" s="419" t="s">
        <v>1178</v>
      </c>
      <c r="K50" t="s">
        <v>1227</v>
      </c>
      <c r="L50" t="s">
        <v>1228</v>
      </c>
      <c r="M50" s="427">
        <v>775000</v>
      </c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03020130</v>
      </c>
      <c r="H51" s="419" t="str">
        <f t="shared" si="3"/>
        <v>Esp. Responsabilidad Médica</v>
      </c>
      <c r="I51" t="s">
        <v>448</v>
      </c>
      <c r="J51" s="419" t="s">
        <v>1178</v>
      </c>
      <c r="K51" t="s">
        <v>1229</v>
      </c>
      <c r="L51" t="s">
        <v>1230</v>
      </c>
      <c r="M51" s="427">
        <v>232000</v>
      </c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03020130</v>
      </c>
      <c r="H52" s="419" t="str">
        <f t="shared" si="3"/>
        <v>Esp. Responsabilidad Médica</v>
      </c>
      <c r="I52" t="s">
        <v>448</v>
      </c>
      <c r="J52" s="419" t="s">
        <v>1178</v>
      </c>
      <c r="K52">
        <v>6209020406</v>
      </c>
      <c r="L52" s="422" t="s">
        <v>1078</v>
      </c>
      <c r="M52" s="427">
        <v>1162000</v>
      </c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03020130</v>
      </c>
      <c r="H53" s="419" t="str">
        <f t="shared" si="3"/>
        <v>Esp. Responsabilidad Médica</v>
      </c>
      <c r="I53" t="s">
        <v>448</v>
      </c>
      <c r="J53" s="419" t="s">
        <v>1178</v>
      </c>
      <c r="K53" t="s">
        <v>1242</v>
      </c>
      <c r="L53" t="s">
        <v>1243</v>
      </c>
      <c r="M53" s="427">
        <v>194000</v>
      </c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03020130</v>
      </c>
      <c r="H54" s="419" t="str">
        <f t="shared" si="3"/>
        <v>Esp. Responsabilidad Médica</v>
      </c>
      <c r="I54" t="s">
        <v>448</v>
      </c>
      <c r="J54" s="419" t="s">
        <v>1178</v>
      </c>
      <c r="K54" t="s">
        <v>1244</v>
      </c>
      <c r="L54" t="s">
        <v>1245</v>
      </c>
      <c r="M54" s="427">
        <v>310000</v>
      </c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03020130</v>
      </c>
      <c r="H55" s="419" t="str">
        <f t="shared" si="3"/>
        <v>Esp. Responsabilidad Médica</v>
      </c>
      <c r="I55" t="s">
        <v>448</v>
      </c>
      <c r="J55" s="419" t="s">
        <v>1178</v>
      </c>
      <c r="K55">
        <v>6209020309</v>
      </c>
      <c r="L55" s="422" t="s">
        <v>1262</v>
      </c>
      <c r="M55" s="427">
        <v>7748000</v>
      </c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03020130</v>
      </c>
      <c r="H56" s="419" t="str">
        <f t="shared" si="3"/>
        <v>Esp. Responsabilidad Médica</v>
      </c>
      <c r="I56" t="s">
        <v>448</v>
      </c>
      <c r="J56" s="419" t="s">
        <v>1178</v>
      </c>
      <c r="K56">
        <v>6209021402</v>
      </c>
      <c r="L56" s="422" t="s">
        <v>1071</v>
      </c>
      <c r="M56" s="427">
        <v>3874000</v>
      </c>
      <c r="N56" t="s">
        <v>1268</v>
      </c>
    </row>
    <row r="57" spans="1:14">
      <c r="G57" t="str">
        <f t="shared" si="2"/>
        <v>03020130</v>
      </c>
      <c r="H57" s="419" t="str">
        <f t="shared" si="3"/>
        <v>Esp. Responsabilidad Médica</v>
      </c>
      <c r="M57" s="394"/>
    </row>
    <row r="58" spans="1:14" ht="15.75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03020130</v>
      </c>
      <c r="H58" s="419" t="str">
        <f t="shared" si="3"/>
        <v>Esp. Responsabilidad Médica</v>
      </c>
      <c r="I58" t="s">
        <v>448</v>
      </c>
      <c r="J58" s="419" t="s">
        <v>1178</v>
      </c>
      <c r="K58" t="s">
        <v>1247</v>
      </c>
      <c r="L58" t="s">
        <v>1248</v>
      </c>
      <c r="M58" s="428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03020130</v>
      </c>
      <c r="H59" s="419" t="str">
        <f t="shared" si="3"/>
        <v>Esp. Responsabilidad Médica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1054000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03020130</v>
      </c>
      <c r="H60" s="419" t="str">
        <f t="shared" si="3"/>
        <v>Esp. Responsabilidad Médica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8461000</v>
      </c>
    </row>
    <row r="61" spans="1:14" ht="15.75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03020130</v>
      </c>
      <c r="H61" s="419" t="str">
        <f t="shared" si="3"/>
        <v>Esp. Responsabilidad Médica</v>
      </c>
      <c r="I61" t="s">
        <v>448</v>
      </c>
      <c r="J61" s="419" t="s">
        <v>1178</v>
      </c>
      <c r="K61" t="s">
        <v>1258</v>
      </c>
      <c r="L61" t="s">
        <v>1259</v>
      </c>
      <c r="M61" s="428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03020130</v>
      </c>
      <c r="H62" s="419" t="str">
        <f t="shared" si="3"/>
        <v>Esp. Responsabilidad Médica</v>
      </c>
      <c r="I62" t="s">
        <v>448</v>
      </c>
      <c r="J62" s="419" t="s">
        <v>1178</v>
      </c>
      <c r="K62" t="s">
        <v>1260</v>
      </c>
      <c r="L62" t="s">
        <v>1261</v>
      </c>
      <c r="M62" s="427"/>
      <c r="N62" s="424">
        <f>+SUM(M32:M62)</f>
        <v>99806000</v>
      </c>
    </row>
    <row r="64" spans="1:14">
      <c r="N64" s="424">
        <f>+N29-N62</f>
        <v>183346000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2" t="s">
        <v>432</v>
      </c>
      <c r="C1" s="282"/>
      <c r="D1" s="286"/>
      <c r="E1" s="286"/>
      <c r="F1" s="286"/>
    </row>
    <row r="2" spans="2:6">
      <c r="B2" s="282" t="s">
        <v>433</v>
      </c>
      <c r="C2" s="282"/>
      <c r="D2" s="286"/>
      <c r="E2" s="286"/>
      <c r="F2" s="286"/>
    </row>
    <row r="3" spans="2:6">
      <c r="B3" s="283"/>
      <c r="C3" s="283"/>
      <c r="D3" s="287"/>
      <c r="E3" s="287"/>
      <c r="F3" s="287"/>
    </row>
    <row r="4" spans="2:6" ht="45">
      <c r="B4" s="283" t="s">
        <v>434</v>
      </c>
      <c r="C4" s="283"/>
      <c r="D4" s="287"/>
      <c r="E4" s="287"/>
      <c r="F4" s="287"/>
    </row>
    <row r="5" spans="2:6">
      <c r="B5" s="283"/>
      <c r="C5" s="283"/>
      <c r="D5" s="287"/>
      <c r="E5" s="287"/>
      <c r="F5" s="287"/>
    </row>
    <row r="6" spans="2:6" ht="30">
      <c r="B6" s="282" t="s">
        <v>435</v>
      </c>
      <c r="C6" s="282"/>
      <c r="D6" s="286"/>
      <c r="E6" s="286" t="s">
        <v>436</v>
      </c>
      <c r="F6" s="286" t="s">
        <v>437</v>
      </c>
    </row>
    <row r="7" spans="2:6" ht="15.75" thickBot="1">
      <c r="B7" s="283"/>
      <c r="C7" s="283"/>
      <c r="D7" s="287"/>
      <c r="E7" s="287"/>
      <c r="F7" s="287"/>
    </row>
    <row r="8" spans="2:6" ht="75.75" thickBot="1">
      <c r="B8" s="284" t="s">
        <v>438</v>
      </c>
      <c r="C8" s="285"/>
      <c r="D8" s="288"/>
      <c r="E8" s="288" t="s">
        <v>440</v>
      </c>
      <c r="F8" s="289" t="s">
        <v>439</v>
      </c>
    </row>
    <row r="9" spans="2:6" ht="15.75" thickBot="1">
      <c r="B9" s="283"/>
      <c r="C9" s="283"/>
      <c r="D9" s="287"/>
      <c r="E9" s="287"/>
      <c r="F9" s="287"/>
    </row>
    <row r="10" spans="2:6" ht="45.75" thickBot="1">
      <c r="B10" s="284" t="s">
        <v>441</v>
      </c>
      <c r="C10" s="285"/>
      <c r="D10" s="288"/>
      <c r="E10" s="288">
        <v>91</v>
      </c>
      <c r="F10" s="289" t="s">
        <v>439</v>
      </c>
    </row>
    <row r="11" spans="2:6">
      <c r="B11" s="283"/>
      <c r="C11" s="283"/>
      <c r="D11" s="287"/>
      <c r="E11" s="287"/>
      <c r="F11" s="287"/>
    </row>
    <row r="12" spans="2:6">
      <c r="B12" s="283"/>
      <c r="C12" s="283"/>
      <c r="D12" s="287"/>
      <c r="E12" s="287"/>
      <c r="F12" s="2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zoomScale="80" zoomScaleNormal="80" workbookViewId="0">
      <selection activeCell="G17" sqref="G17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6" width="15.140625" style="75" bestFit="1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19"/>
      <c r="B1" s="520"/>
      <c r="C1" s="520"/>
      <c r="D1" s="520"/>
      <c r="E1" s="520"/>
      <c r="F1" s="520"/>
      <c r="G1" s="520"/>
      <c r="H1" s="520"/>
      <c r="I1" s="520"/>
      <c r="J1" s="520"/>
      <c r="K1" s="520"/>
      <c r="L1" s="520"/>
      <c r="M1" s="53"/>
    </row>
    <row r="2" spans="1:13" s="52" customFormat="1" ht="23.25" customHeight="1">
      <c r="A2" s="529" t="s">
        <v>4</v>
      </c>
      <c r="B2" s="530"/>
      <c r="C2" s="530"/>
      <c r="D2" s="530"/>
      <c r="E2" s="530"/>
      <c r="F2" s="530"/>
      <c r="G2" s="530"/>
      <c r="H2" s="530"/>
      <c r="I2" s="530"/>
      <c r="J2" s="530"/>
      <c r="K2" s="530"/>
      <c r="L2" s="530"/>
      <c r="M2" s="53"/>
    </row>
    <row r="3" spans="1:13" s="52" customFormat="1" ht="23.25" customHeight="1">
      <c r="A3" s="531" t="s">
        <v>112</v>
      </c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"/>
    </row>
    <row r="4" spans="1:13" s="52" customFormat="1" ht="10.5" customHeight="1">
      <c r="A4" s="526"/>
      <c r="B4" s="527"/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3"/>
    </row>
    <row r="5" spans="1:13" s="52" customFormat="1" ht="10.5" customHeight="1" thickBot="1">
      <c r="A5" s="528"/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3"/>
    </row>
    <row r="6" spans="1:13" s="7" customFormat="1" ht="25.5" customHeight="1" thickBot="1">
      <c r="A6" s="56" t="s">
        <v>12</v>
      </c>
      <c r="B6" s="521" t="str">
        <f>+TOTAL!C6</f>
        <v>PEREIRA</v>
      </c>
      <c r="C6" s="522"/>
      <c r="D6" s="522"/>
      <c r="E6" s="522"/>
      <c r="F6" s="522"/>
      <c r="G6" s="522"/>
      <c r="H6" s="522"/>
      <c r="I6" s="523"/>
      <c r="J6" s="56" t="s">
        <v>113</v>
      </c>
      <c r="K6" s="493" t="str">
        <f>+TOTAL!F6</f>
        <v>2020</v>
      </c>
      <c r="L6" s="494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521" t="s">
        <v>1</v>
      </c>
      <c r="B8" s="522"/>
      <c r="C8" s="522"/>
      <c r="D8" s="522"/>
      <c r="E8" s="522"/>
      <c r="F8" s="522"/>
      <c r="G8" s="522"/>
      <c r="H8" s="522"/>
      <c r="I8" s="522"/>
      <c r="J8" s="522"/>
      <c r="K8" s="522"/>
      <c r="L8" s="523"/>
    </row>
    <row r="9" spans="1:13" s="69" customFormat="1" ht="16.5" customHeight="1" thickBot="1">
      <c r="A9" s="521" t="s">
        <v>2</v>
      </c>
      <c r="B9" s="522"/>
      <c r="C9" s="522"/>
      <c r="D9" s="522"/>
      <c r="E9" s="522"/>
      <c r="F9" s="522"/>
      <c r="G9" s="522"/>
      <c r="H9" s="522"/>
      <c r="I9" s="523"/>
      <c r="J9" s="521" t="s">
        <v>13</v>
      </c>
      <c r="K9" s="522"/>
      <c r="L9" s="523"/>
    </row>
    <row r="10" spans="1:13" s="69" customFormat="1" ht="15.75" customHeight="1">
      <c r="A10" s="547" t="str">
        <f>+TOTAL!B12</f>
        <v>Esp. Responsabilidad Médica</v>
      </c>
      <c r="B10" s="548"/>
      <c r="C10" s="548"/>
      <c r="D10" s="548"/>
      <c r="E10" s="548"/>
      <c r="F10" s="548"/>
      <c r="G10" s="548"/>
      <c r="H10" s="548"/>
      <c r="I10" s="549"/>
      <c r="J10" s="547" t="str">
        <f>+TOTAL!E12</f>
        <v>03020130</v>
      </c>
      <c r="K10" s="548"/>
      <c r="L10" s="549"/>
    </row>
    <row r="11" spans="1:13" s="69" customFormat="1" ht="15.75" customHeight="1" thickBot="1">
      <c r="A11" s="550"/>
      <c r="B11" s="551"/>
      <c r="C11" s="551"/>
      <c r="D11" s="551"/>
      <c r="E11" s="551"/>
      <c r="F11" s="551"/>
      <c r="G11" s="551"/>
      <c r="H11" s="551"/>
      <c r="I11" s="552"/>
      <c r="J11" s="550"/>
      <c r="K11" s="551"/>
      <c r="L11" s="552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33" t="s">
        <v>83</v>
      </c>
      <c r="B13" s="534"/>
      <c r="C13" s="534"/>
      <c r="D13" s="534"/>
      <c r="E13" s="534"/>
      <c r="F13" s="534"/>
      <c r="G13" s="534"/>
      <c r="H13" s="534"/>
      <c r="I13" s="534"/>
      <c r="J13" s="534"/>
      <c r="K13" s="534"/>
      <c r="L13" s="535"/>
    </row>
    <row r="14" spans="1:13" ht="31.5" customHeight="1">
      <c r="A14" s="500" t="s">
        <v>81</v>
      </c>
      <c r="B14" s="502" t="s">
        <v>82</v>
      </c>
      <c r="C14" s="502"/>
      <c r="D14" s="502"/>
      <c r="E14" s="502" t="s">
        <v>80</v>
      </c>
      <c r="F14" s="502"/>
      <c r="G14" s="502"/>
      <c r="H14" s="502" t="s">
        <v>86</v>
      </c>
      <c r="I14" s="502"/>
      <c r="J14" s="510" t="s">
        <v>92</v>
      </c>
      <c r="K14" s="524"/>
      <c r="L14" s="525"/>
    </row>
    <row r="15" spans="1:13" s="79" customFormat="1" ht="16.5" customHeight="1" thickBot="1">
      <c r="A15" s="501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>
        <v>15</v>
      </c>
      <c r="C16" s="81"/>
      <c r="D16" s="82">
        <f>+B16+C16</f>
        <v>15</v>
      </c>
      <c r="E16" s="81">
        <v>17</v>
      </c>
      <c r="F16" s="81"/>
      <c r="G16" s="82">
        <f>+E16+F16</f>
        <v>17</v>
      </c>
      <c r="H16" s="82">
        <v>6653000</v>
      </c>
      <c r="I16" s="82">
        <v>6653000</v>
      </c>
      <c r="J16" s="83">
        <f>+E16*H16</f>
        <v>113101000</v>
      </c>
      <c r="K16" s="83">
        <f>+F16*I16</f>
        <v>0</v>
      </c>
      <c r="L16" s="408">
        <f>+J16+K16</f>
        <v>113101000</v>
      </c>
    </row>
    <row r="17" spans="1:12" ht="13.5" thickBot="1">
      <c r="A17" s="85" t="s">
        <v>22</v>
      </c>
      <c r="B17" s="86"/>
      <c r="C17" s="86"/>
      <c r="D17" s="87">
        <f>+B17+C17</f>
        <v>0</v>
      </c>
      <c r="E17" s="86">
        <v>15</v>
      </c>
      <c r="F17" s="86">
        <v>16</v>
      </c>
      <c r="G17" s="82">
        <f>+E17+F17</f>
        <v>31</v>
      </c>
      <c r="H17" s="82">
        <v>6653000</v>
      </c>
      <c r="I17" s="82">
        <v>6653000</v>
      </c>
      <c r="J17" s="83">
        <f>+E17*H17</f>
        <v>99795000</v>
      </c>
      <c r="K17" s="83">
        <f>+F17*I17</f>
        <v>106448000</v>
      </c>
      <c r="L17" s="409">
        <f>+J17+K17</f>
        <v>206243000</v>
      </c>
    </row>
    <row r="18" spans="1:12" hidden="1">
      <c r="A18" s="85" t="s">
        <v>23</v>
      </c>
      <c r="B18" s="86"/>
      <c r="C18" s="86"/>
      <c r="D18" s="87"/>
      <c r="E18" s="86"/>
      <c r="F18" s="86"/>
      <c r="G18" s="87"/>
      <c r="H18" s="87"/>
      <c r="I18" s="86"/>
      <c r="J18" s="83"/>
      <c r="K18" s="82"/>
      <c r="L18" s="84"/>
    </row>
    <row r="19" spans="1:12" hidden="1">
      <c r="A19" s="85" t="s">
        <v>24</v>
      </c>
      <c r="B19" s="86"/>
      <c r="C19" s="86"/>
      <c r="D19" s="87"/>
      <c r="E19" s="86"/>
      <c r="F19" s="86"/>
      <c r="G19" s="87"/>
      <c r="H19" s="87"/>
      <c r="I19" s="86"/>
      <c r="J19" s="83"/>
      <c r="K19" s="82"/>
      <c r="L19" s="84"/>
    </row>
    <row r="20" spans="1:12" hidden="1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3">
        <f>+SUM(B16:B26)</f>
        <v>15</v>
      </c>
      <c r="C27" s="433">
        <f t="shared" ref="C27:G27" si="0">+SUM(C16:C26)</f>
        <v>0</v>
      </c>
      <c r="D27" s="433">
        <f t="shared" si="0"/>
        <v>15</v>
      </c>
      <c r="E27" s="433">
        <f t="shared" si="0"/>
        <v>32</v>
      </c>
      <c r="F27" s="433">
        <f t="shared" si="0"/>
        <v>16</v>
      </c>
      <c r="G27" s="433">
        <f t="shared" si="0"/>
        <v>48</v>
      </c>
      <c r="H27" s="92"/>
      <c r="I27" s="92"/>
      <c r="J27" s="92"/>
      <c r="K27" s="92"/>
      <c r="L27" s="94">
        <f>SUM(L16:L26)</f>
        <v>319344000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1000000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320344000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33" t="s">
        <v>84</v>
      </c>
      <c r="B32" s="534"/>
      <c r="C32" s="534"/>
      <c r="D32" s="534"/>
      <c r="E32" s="534"/>
      <c r="F32" s="534"/>
      <c r="G32" s="534"/>
      <c r="H32" s="534"/>
      <c r="I32" s="534"/>
      <c r="J32" s="534"/>
      <c r="K32" s="534"/>
      <c r="L32" s="535"/>
    </row>
    <row r="33" spans="1:12" ht="16.5" hidden="1" customHeight="1">
      <c r="A33" s="518" t="s">
        <v>99</v>
      </c>
      <c r="B33" s="508" t="s">
        <v>17</v>
      </c>
      <c r="C33" s="508"/>
      <c r="D33" s="508"/>
      <c r="E33" s="510" t="s">
        <v>34</v>
      </c>
      <c r="F33" s="511"/>
      <c r="G33" s="511"/>
      <c r="H33" s="512"/>
      <c r="I33" s="508" t="s">
        <v>87</v>
      </c>
      <c r="J33" s="536" t="s">
        <v>89</v>
      </c>
      <c r="K33" s="536" t="s">
        <v>91</v>
      </c>
      <c r="L33" s="543" t="s">
        <v>85</v>
      </c>
    </row>
    <row r="34" spans="1:12" ht="45.75" hidden="1" customHeight="1" thickBot="1">
      <c r="A34" s="501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07"/>
      <c r="J34" s="537"/>
      <c r="K34" s="537"/>
      <c r="L34" s="544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5">
        <f>SUM(B35:B48)</f>
        <v>0</v>
      </c>
      <c r="C49" s="275">
        <f t="shared" ref="C49:L49" si="1">SUM(C35:C48)</f>
        <v>0</v>
      </c>
      <c r="D49" s="275">
        <f t="shared" si="1"/>
        <v>0</v>
      </c>
      <c r="E49" s="275">
        <f t="shared" si="1"/>
        <v>0</v>
      </c>
      <c r="F49" s="275">
        <f t="shared" si="1"/>
        <v>0</v>
      </c>
      <c r="G49" s="275">
        <f t="shared" si="1"/>
        <v>0</v>
      </c>
      <c r="H49" s="275">
        <f t="shared" si="1"/>
        <v>0</v>
      </c>
      <c r="I49" s="275">
        <f t="shared" si="1"/>
        <v>0</v>
      </c>
      <c r="J49" s="275">
        <f t="shared" si="1"/>
        <v>0</v>
      </c>
      <c r="K49" s="275">
        <f t="shared" si="1"/>
        <v>0</v>
      </c>
      <c r="L49" s="276">
        <f t="shared" si="1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495" t="s">
        <v>94</v>
      </c>
      <c r="B52" s="496"/>
      <c r="C52" s="496"/>
      <c r="D52" s="496"/>
      <c r="E52" s="496"/>
      <c r="F52" s="496"/>
      <c r="G52" s="496"/>
      <c r="H52" s="496"/>
      <c r="I52" s="496"/>
      <c r="J52" s="496"/>
      <c r="K52" s="496"/>
      <c r="L52" s="497"/>
    </row>
    <row r="53" spans="1:12" ht="15.75" customHeight="1">
      <c r="A53" s="538" t="s">
        <v>98</v>
      </c>
      <c r="B53" s="539"/>
      <c r="C53" s="510" t="s">
        <v>106</v>
      </c>
      <c r="D53" s="511"/>
      <c r="E53" s="512"/>
      <c r="F53" s="510" t="s">
        <v>107</v>
      </c>
      <c r="G53" s="511"/>
      <c r="H53" s="512"/>
      <c r="I53" s="510" t="s">
        <v>108</v>
      </c>
      <c r="J53" s="511"/>
      <c r="K53" s="512"/>
      <c r="L53" s="543" t="s">
        <v>110</v>
      </c>
    </row>
    <row r="54" spans="1:12" ht="34.5" customHeight="1" thickBot="1">
      <c r="A54" s="540"/>
      <c r="B54" s="542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544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5">
        <f>+MROUND(AVERAGE($H$16:$I$25),1000)</f>
        <v>6653000</v>
      </c>
      <c r="E56" s="436">
        <f>+D56*C56</f>
        <v>0</v>
      </c>
      <c r="F56" s="437"/>
      <c r="G56" s="435"/>
      <c r="H56" s="438"/>
      <c r="I56" s="437"/>
      <c r="J56" s="437"/>
      <c r="K56" s="438"/>
      <c r="L56" s="439">
        <f>+E56</f>
        <v>0</v>
      </c>
    </row>
    <row r="57" spans="1:12">
      <c r="A57" s="113" t="s">
        <v>36</v>
      </c>
      <c r="B57" s="114"/>
      <c r="C57" s="115"/>
      <c r="D57" s="435">
        <f t="shared" ref="D57:D66" si="2">+MROUND(AVERAGE($H$16:$I$25),1000)</f>
        <v>6653000</v>
      </c>
      <c r="E57" s="436">
        <f t="shared" ref="E57:E66" si="3">+D57*C57</f>
        <v>0</v>
      </c>
      <c r="F57" s="437"/>
      <c r="G57" s="435"/>
      <c r="H57" s="438"/>
      <c r="I57" s="437"/>
      <c r="J57" s="437"/>
      <c r="K57" s="438"/>
      <c r="L57" s="439">
        <f t="shared" ref="L57:L66" si="4">+E57</f>
        <v>0</v>
      </c>
    </row>
    <row r="58" spans="1:12">
      <c r="A58" s="113" t="s">
        <v>37</v>
      </c>
      <c r="B58" s="114"/>
      <c r="C58" s="115"/>
      <c r="D58" s="435">
        <f t="shared" si="2"/>
        <v>6653000</v>
      </c>
      <c r="E58" s="436">
        <f t="shared" si="3"/>
        <v>0</v>
      </c>
      <c r="F58" s="437"/>
      <c r="G58" s="435"/>
      <c r="H58" s="438"/>
      <c r="I58" s="437"/>
      <c r="J58" s="437"/>
      <c r="K58" s="438"/>
      <c r="L58" s="439">
        <f t="shared" si="4"/>
        <v>0</v>
      </c>
    </row>
    <row r="59" spans="1:12">
      <c r="A59" s="113" t="s">
        <v>38</v>
      </c>
      <c r="B59" s="114"/>
      <c r="C59" s="115">
        <v>0</v>
      </c>
      <c r="D59" s="435">
        <f t="shared" si="2"/>
        <v>6653000</v>
      </c>
      <c r="E59" s="436">
        <f t="shared" si="3"/>
        <v>0</v>
      </c>
      <c r="F59" s="437"/>
      <c r="G59" s="435"/>
      <c r="H59" s="438"/>
      <c r="I59" s="437"/>
      <c r="J59" s="437"/>
      <c r="K59" s="438"/>
      <c r="L59" s="439">
        <f t="shared" si="4"/>
        <v>0</v>
      </c>
    </row>
    <row r="60" spans="1:12">
      <c r="A60" s="113" t="s">
        <v>39</v>
      </c>
      <c r="B60" s="114"/>
      <c r="C60" s="115">
        <v>0</v>
      </c>
      <c r="D60" s="435">
        <f t="shared" si="2"/>
        <v>6653000</v>
      </c>
      <c r="E60" s="436">
        <f t="shared" si="3"/>
        <v>0</v>
      </c>
      <c r="F60" s="437"/>
      <c r="G60" s="435"/>
      <c r="H60" s="438"/>
      <c r="I60" s="437"/>
      <c r="J60" s="437"/>
      <c r="K60" s="438"/>
      <c r="L60" s="439">
        <f t="shared" si="4"/>
        <v>0</v>
      </c>
    </row>
    <row r="61" spans="1:12">
      <c r="A61" s="113" t="s">
        <v>40</v>
      </c>
      <c r="B61" s="114"/>
      <c r="C61" s="115"/>
      <c r="D61" s="435">
        <f t="shared" si="2"/>
        <v>6653000</v>
      </c>
      <c r="E61" s="436">
        <f t="shared" si="3"/>
        <v>0</v>
      </c>
      <c r="F61" s="437"/>
      <c r="G61" s="435"/>
      <c r="H61" s="438"/>
      <c r="I61" s="437"/>
      <c r="J61" s="437"/>
      <c r="K61" s="438"/>
      <c r="L61" s="439">
        <f t="shared" si="4"/>
        <v>0</v>
      </c>
    </row>
    <row r="62" spans="1:12">
      <c r="A62" s="113" t="s">
        <v>41</v>
      </c>
      <c r="B62" s="114"/>
      <c r="C62" s="115"/>
      <c r="D62" s="435">
        <f t="shared" si="2"/>
        <v>6653000</v>
      </c>
      <c r="E62" s="436">
        <f t="shared" si="3"/>
        <v>0</v>
      </c>
      <c r="F62" s="437"/>
      <c r="G62" s="435"/>
      <c r="H62" s="438"/>
      <c r="I62" s="437"/>
      <c r="J62" s="437"/>
      <c r="K62" s="438"/>
      <c r="L62" s="439">
        <f t="shared" si="4"/>
        <v>0</v>
      </c>
    </row>
    <row r="63" spans="1:12">
      <c r="A63" s="113" t="s">
        <v>42</v>
      </c>
      <c r="B63" s="114"/>
      <c r="C63" s="115"/>
      <c r="D63" s="435">
        <f t="shared" si="2"/>
        <v>6653000</v>
      </c>
      <c r="E63" s="436">
        <f t="shared" si="3"/>
        <v>0</v>
      </c>
      <c r="F63" s="437"/>
      <c r="G63" s="435"/>
      <c r="H63" s="438"/>
      <c r="I63" s="437"/>
      <c r="J63" s="437"/>
      <c r="K63" s="438"/>
      <c r="L63" s="439">
        <f t="shared" si="4"/>
        <v>0</v>
      </c>
    </row>
    <row r="64" spans="1:12">
      <c r="A64" s="113" t="s">
        <v>43</v>
      </c>
      <c r="B64" s="114"/>
      <c r="C64" s="115"/>
      <c r="D64" s="435">
        <f t="shared" si="2"/>
        <v>6653000</v>
      </c>
      <c r="E64" s="436">
        <f t="shared" si="3"/>
        <v>0</v>
      </c>
      <c r="F64" s="437"/>
      <c r="G64" s="435"/>
      <c r="H64" s="438"/>
      <c r="I64" s="437"/>
      <c r="J64" s="437"/>
      <c r="K64" s="438"/>
      <c r="L64" s="439">
        <f t="shared" si="4"/>
        <v>0</v>
      </c>
    </row>
    <row r="65" spans="1:12">
      <c r="A65" s="113" t="s">
        <v>1395</v>
      </c>
      <c r="B65" s="114"/>
      <c r="C65" s="115"/>
      <c r="D65" s="435">
        <f t="shared" si="2"/>
        <v>6653000</v>
      </c>
      <c r="E65" s="436">
        <f t="shared" si="3"/>
        <v>0</v>
      </c>
      <c r="F65" s="437"/>
      <c r="G65" s="435"/>
      <c r="H65" s="438"/>
      <c r="I65" s="437"/>
      <c r="J65" s="437"/>
      <c r="K65" s="438"/>
      <c r="L65" s="439">
        <f t="shared" si="4"/>
        <v>0</v>
      </c>
    </row>
    <row r="66" spans="1:12" ht="13.5" thickBot="1">
      <c r="A66" s="113" t="s">
        <v>1396</v>
      </c>
      <c r="B66" s="114"/>
      <c r="C66" s="115"/>
      <c r="D66" s="435">
        <f t="shared" si="2"/>
        <v>6653000</v>
      </c>
      <c r="E66" s="436">
        <f t="shared" si="3"/>
        <v>0</v>
      </c>
      <c r="F66" s="437"/>
      <c r="G66" s="435"/>
      <c r="H66" s="438"/>
      <c r="I66" s="437"/>
      <c r="J66" s="437"/>
      <c r="K66" s="438"/>
      <c r="L66" s="439">
        <f t="shared" si="4"/>
        <v>0</v>
      </c>
    </row>
    <row r="67" spans="1:12" ht="16.5" customHeight="1" thickBot="1">
      <c r="A67" s="498" t="s">
        <v>95</v>
      </c>
      <c r="B67" s="499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0</v>
      </c>
    </row>
    <row r="68" spans="1:12">
      <c r="A68" s="117" t="s">
        <v>44</v>
      </c>
      <c r="B68" s="118"/>
      <c r="C68" s="440"/>
      <c r="D68" s="440"/>
      <c r="E68" s="441"/>
      <c r="F68" s="442">
        <v>4</v>
      </c>
      <c r="G68" s="440">
        <f>+MROUND($D$56*0.1,1000)</f>
        <v>665000</v>
      </c>
      <c r="H68" s="436">
        <f>+G68*F68</f>
        <v>2660000</v>
      </c>
      <c r="I68" s="442"/>
      <c r="J68" s="442"/>
      <c r="K68" s="441"/>
      <c r="L68" s="443">
        <f>+H68</f>
        <v>2660000</v>
      </c>
    </row>
    <row r="69" spans="1:12">
      <c r="A69" s="119" t="s">
        <v>45</v>
      </c>
      <c r="B69" s="120"/>
      <c r="C69" s="435"/>
      <c r="D69" s="435"/>
      <c r="E69" s="438"/>
      <c r="F69" s="437"/>
      <c r="G69" s="440">
        <f t="shared" ref="G69:G78" si="5">+MROUND($D$56*0.1,1000)</f>
        <v>665000</v>
      </c>
      <c r="H69" s="436">
        <f t="shared" ref="H69:H78" si="6">+G69*F69</f>
        <v>0</v>
      </c>
      <c r="I69" s="437"/>
      <c r="J69" s="437"/>
      <c r="K69" s="438"/>
      <c r="L69" s="439">
        <f t="shared" ref="L69:L78" si="7">+H69</f>
        <v>0</v>
      </c>
    </row>
    <row r="70" spans="1:12">
      <c r="A70" s="119" t="s">
        <v>46</v>
      </c>
      <c r="B70" s="120"/>
      <c r="C70" s="435"/>
      <c r="D70" s="435"/>
      <c r="E70" s="438"/>
      <c r="F70" s="437"/>
      <c r="G70" s="440">
        <f t="shared" si="5"/>
        <v>665000</v>
      </c>
      <c r="H70" s="436">
        <f t="shared" si="6"/>
        <v>0</v>
      </c>
      <c r="I70" s="437"/>
      <c r="J70" s="437"/>
      <c r="K70" s="438"/>
      <c r="L70" s="439">
        <f t="shared" si="7"/>
        <v>0</v>
      </c>
    </row>
    <row r="71" spans="1:12">
      <c r="A71" s="119" t="s">
        <v>47</v>
      </c>
      <c r="B71" s="120"/>
      <c r="C71" s="435"/>
      <c r="D71" s="435"/>
      <c r="E71" s="438"/>
      <c r="F71" s="437"/>
      <c r="G71" s="440">
        <f t="shared" si="5"/>
        <v>665000</v>
      </c>
      <c r="H71" s="436">
        <f t="shared" si="6"/>
        <v>0</v>
      </c>
      <c r="I71" s="437"/>
      <c r="J71" s="437"/>
      <c r="K71" s="438"/>
      <c r="L71" s="439">
        <f t="shared" si="7"/>
        <v>0</v>
      </c>
    </row>
    <row r="72" spans="1:12" s="121" customFormat="1">
      <c r="A72" s="119" t="s">
        <v>48</v>
      </c>
      <c r="B72" s="120"/>
      <c r="C72" s="435"/>
      <c r="D72" s="435"/>
      <c r="E72" s="438"/>
      <c r="F72" s="437"/>
      <c r="G72" s="440">
        <f t="shared" si="5"/>
        <v>665000</v>
      </c>
      <c r="H72" s="436">
        <f t="shared" si="6"/>
        <v>0</v>
      </c>
      <c r="I72" s="437"/>
      <c r="J72" s="437"/>
      <c r="K72" s="438"/>
      <c r="L72" s="439">
        <f t="shared" si="7"/>
        <v>0</v>
      </c>
    </row>
    <row r="73" spans="1:12">
      <c r="A73" s="119" t="s">
        <v>49</v>
      </c>
      <c r="B73" s="120"/>
      <c r="C73" s="435"/>
      <c r="D73" s="435"/>
      <c r="E73" s="438"/>
      <c r="F73" s="437"/>
      <c r="G73" s="440">
        <f t="shared" si="5"/>
        <v>665000</v>
      </c>
      <c r="H73" s="436">
        <f t="shared" si="6"/>
        <v>0</v>
      </c>
      <c r="I73" s="437"/>
      <c r="J73" s="437"/>
      <c r="K73" s="438"/>
      <c r="L73" s="439">
        <f t="shared" si="7"/>
        <v>0</v>
      </c>
    </row>
    <row r="74" spans="1:12">
      <c r="A74" s="119" t="s">
        <v>50</v>
      </c>
      <c r="B74" s="120"/>
      <c r="C74" s="435"/>
      <c r="D74" s="435"/>
      <c r="E74" s="438"/>
      <c r="F74" s="437"/>
      <c r="G74" s="440">
        <f t="shared" si="5"/>
        <v>665000</v>
      </c>
      <c r="H74" s="436">
        <f t="shared" si="6"/>
        <v>0</v>
      </c>
      <c r="I74" s="437"/>
      <c r="J74" s="437"/>
      <c r="K74" s="438"/>
      <c r="L74" s="439">
        <f t="shared" si="7"/>
        <v>0</v>
      </c>
    </row>
    <row r="75" spans="1:12">
      <c r="A75" s="119" t="s">
        <v>51</v>
      </c>
      <c r="B75" s="120"/>
      <c r="C75" s="435"/>
      <c r="D75" s="435"/>
      <c r="E75" s="438"/>
      <c r="F75" s="437"/>
      <c r="G75" s="440">
        <f t="shared" si="5"/>
        <v>665000</v>
      </c>
      <c r="H75" s="436">
        <f t="shared" si="6"/>
        <v>0</v>
      </c>
      <c r="I75" s="437"/>
      <c r="J75" s="437"/>
      <c r="K75" s="438"/>
      <c r="L75" s="439">
        <f t="shared" si="7"/>
        <v>0</v>
      </c>
    </row>
    <row r="76" spans="1:12">
      <c r="A76" s="119" t="s">
        <v>52</v>
      </c>
      <c r="B76" s="120"/>
      <c r="C76" s="435"/>
      <c r="D76" s="435"/>
      <c r="E76" s="438"/>
      <c r="F76" s="437"/>
      <c r="G76" s="440">
        <f t="shared" si="5"/>
        <v>665000</v>
      </c>
      <c r="H76" s="444">
        <f t="shared" si="6"/>
        <v>0</v>
      </c>
      <c r="I76" s="437"/>
      <c r="J76" s="437"/>
      <c r="K76" s="438"/>
      <c r="L76" s="439">
        <f t="shared" si="7"/>
        <v>0</v>
      </c>
    </row>
    <row r="77" spans="1:12">
      <c r="A77" s="119" t="s">
        <v>1397</v>
      </c>
      <c r="B77" s="120"/>
      <c r="C77" s="435"/>
      <c r="D77" s="435"/>
      <c r="E77" s="438"/>
      <c r="F77" s="437"/>
      <c r="G77" s="440">
        <f t="shared" si="5"/>
        <v>665000</v>
      </c>
      <c r="H77" s="436">
        <f t="shared" si="6"/>
        <v>0</v>
      </c>
      <c r="I77" s="437"/>
      <c r="J77" s="437"/>
      <c r="K77" s="438"/>
      <c r="L77" s="439">
        <f t="shared" si="7"/>
        <v>0</v>
      </c>
    </row>
    <row r="78" spans="1:12" ht="13.5" thickBot="1">
      <c r="A78" s="119" t="s">
        <v>1398</v>
      </c>
      <c r="B78" s="434"/>
      <c r="C78" s="435"/>
      <c r="D78" s="435"/>
      <c r="E78" s="438"/>
      <c r="F78" s="437"/>
      <c r="G78" s="440">
        <f t="shared" si="5"/>
        <v>665000</v>
      </c>
      <c r="H78" s="444">
        <f t="shared" si="6"/>
        <v>0</v>
      </c>
      <c r="I78" s="437"/>
      <c r="J78" s="437"/>
      <c r="K78" s="438"/>
      <c r="L78" s="439">
        <f t="shared" si="7"/>
        <v>0</v>
      </c>
    </row>
    <row r="79" spans="1:12" ht="16.5" customHeight="1" thickBot="1">
      <c r="A79" s="498" t="s">
        <v>96</v>
      </c>
      <c r="B79" s="499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2660000</v>
      </c>
    </row>
    <row r="80" spans="1:12" ht="16.5" customHeight="1" thickBot="1">
      <c r="A80" s="498" t="s">
        <v>109</v>
      </c>
      <c r="B80" s="499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45" t="s">
        <v>97</v>
      </c>
      <c r="B81" s="546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2660000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84" t="s">
        <v>275</v>
      </c>
      <c r="B84" s="485"/>
      <c r="C84" s="485"/>
      <c r="D84" s="485"/>
      <c r="E84" s="485"/>
      <c r="F84" s="485"/>
      <c r="G84" s="484" t="s">
        <v>111</v>
      </c>
      <c r="H84" s="485"/>
      <c r="I84" s="485"/>
      <c r="J84" s="485"/>
      <c r="K84" s="485"/>
      <c r="L84" s="486"/>
    </row>
    <row r="85" spans="1:12" ht="15.75" customHeight="1">
      <c r="A85" s="538" t="s">
        <v>98</v>
      </c>
      <c r="B85" s="524"/>
      <c r="C85" s="539"/>
      <c r="D85" s="508" t="s">
        <v>278</v>
      </c>
      <c r="E85" s="508"/>
      <c r="F85" s="509"/>
      <c r="G85" s="500" t="s">
        <v>98</v>
      </c>
      <c r="H85" s="502"/>
      <c r="I85" s="502"/>
      <c r="J85" s="502" t="s">
        <v>279</v>
      </c>
      <c r="K85" s="502"/>
      <c r="L85" s="513"/>
    </row>
    <row r="86" spans="1:12" ht="16.5" customHeight="1" thickBot="1">
      <c r="A86" s="540"/>
      <c r="B86" s="541"/>
      <c r="C86" s="542"/>
      <c r="D86" s="76" t="s">
        <v>54</v>
      </c>
      <c r="E86" s="76" t="s">
        <v>55</v>
      </c>
      <c r="F86" s="127" t="s">
        <v>16</v>
      </c>
      <c r="G86" s="501"/>
      <c r="H86" s="507"/>
      <c r="I86" s="507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14" t="s">
        <v>114</v>
      </c>
      <c r="H87" s="515"/>
      <c r="I87" s="516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5">
        <f>+ROUND(G16*1.15,0)</f>
        <v>20</v>
      </c>
      <c r="E88" s="446">
        <v>131000</v>
      </c>
      <c r="F88" s="447">
        <f t="shared" ref="F88:F104" si="8">+D88*E88</f>
        <v>2620000</v>
      </c>
      <c r="G88" s="503" t="s">
        <v>115</v>
      </c>
      <c r="H88" s="504"/>
      <c r="I88" s="505"/>
      <c r="J88" s="139"/>
      <c r="K88" s="140"/>
      <c r="L88" s="141"/>
    </row>
    <row r="89" spans="1:12">
      <c r="A89" s="137" t="s">
        <v>58</v>
      </c>
      <c r="B89" s="114"/>
      <c r="C89" s="138"/>
      <c r="D89" s="445"/>
      <c r="E89" s="448">
        <v>17000</v>
      </c>
      <c r="F89" s="447">
        <f t="shared" si="8"/>
        <v>0</v>
      </c>
      <c r="G89" s="119" t="s">
        <v>116</v>
      </c>
      <c r="H89" s="142"/>
      <c r="I89" s="143"/>
      <c r="J89" s="144"/>
      <c r="K89" s="140"/>
      <c r="L89" s="141"/>
    </row>
    <row r="90" spans="1:12">
      <c r="A90" s="137" t="s">
        <v>59</v>
      </c>
      <c r="B90" s="114"/>
      <c r="C90" s="138"/>
      <c r="D90" s="445"/>
      <c r="E90" s="448">
        <v>29000</v>
      </c>
      <c r="F90" s="447">
        <f t="shared" si="8"/>
        <v>0</v>
      </c>
      <c r="G90" s="119" t="s">
        <v>117</v>
      </c>
      <c r="H90" s="142"/>
      <c r="I90" s="143"/>
      <c r="J90" s="144"/>
      <c r="K90" s="140"/>
      <c r="L90" s="141"/>
    </row>
    <row r="91" spans="1:12">
      <c r="A91" s="137" t="s">
        <v>60</v>
      </c>
      <c r="B91" s="114"/>
      <c r="C91" s="138"/>
      <c r="D91" s="445"/>
      <c r="E91" s="448">
        <v>0</v>
      </c>
      <c r="F91" s="447">
        <f t="shared" si="8"/>
        <v>0</v>
      </c>
      <c r="G91" s="119" t="s">
        <v>118</v>
      </c>
      <c r="H91" s="142"/>
      <c r="I91" s="143"/>
      <c r="J91" s="144"/>
      <c r="K91" s="140"/>
      <c r="L91" s="141"/>
    </row>
    <row r="92" spans="1:12">
      <c r="A92" s="137" t="s">
        <v>61</v>
      </c>
      <c r="B92" s="114"/>
      <c r="C92" s="138"/>
      <c r="D92" s="445"/>
      <c r="E92" s="448">
        <v>0</v>
      </c>
      <c r="F92" s="447">
        <f t="shared" si="8"/>
        <v>0</v>
      </c>
      <c r="G92" s="119" t="s">
        <v>119</v>
      </c>
      <c r="H92" s="142"/>
      <c r="I92" s="143"/>
      <c r="J92" s="144"/>
      <c r="K92" s="140"/>
      <c r="L92" s="141"/>
    </row>
    <row r="93" spans="1:12">
      <c r="A93" s="137" t="s">
        <v>62</v>
      </c>
      <c r="B93" s="114"/>
      <c r="C93" s="138"/>
      <c r="D93" s="445">
        <v>16</v>
      </c>
      <c r="E93" s="448">
        <v>872000</v>
      </c>
      <c r="F93" s="447">
        <f t="shared" si="8"/>
        <v>13952000</v>
      </c>
      <c r="G93" s="119" t="s">
        <v>122</v>
      </c>
      <c r="H93" s="142"/>
      <c r="I93" s="143"/>
      <c r="J93" s="144"/>
      <c r="K93" s="140"/>
      <c r="L93" s="141"/>
    </row>
    <row r="94" spans="1:12">
      <c r="A94" s="137" t="s">
        <v>63</v>
      </c>
      <c r="B94" s="114"/>
      <c r="C94" s="138"/>
      <c r="D94" s="445">
        <v>3</v>
      </c>
      <c r="E94" s="448">
        <v>1090000</v>
      </c>
      <c r="F94" s="447">
        <f t="shared" si="8"/>
        <v>3270000</v>
      </c>
      <c r="G94" s="119" t="s">
        <v>121</v>
      </c>
      <c r="H94" s="142"/>
      <c r="I94" s="143"/>
      <c r="J94" s="144"/>
      <c r="K94" s="140"/>
      <c r="L94" s="141"/>
    </row>
    <row r="95" spans="1:12">
      <c r="A95" s="137" t="s">
        <v>64</v>
      </c>
      <c r="B95" s="114"/>
      <c r="C95" s="138"/>
      <c r="D95" s="445"/>
      <c r="E95" s="448">
        <v>163000</v>
      </c>
      <c r="F95" s="447">
        <f t="shared" si="8"/>
        <v>0</v>
      </c>
      <c r="G95" s="119" t="s">
        <v>123</v>
      </c>
      <c r="H95" s="142"/>
      <c r="I95" s="143"/>
      <c r="J95" s="144"/>
      <c r="K95" s="140"/>
      <c r="L95" s="141"/>
    </row>
    <row r="96" spans="1:12">
      <c r="A96" s="137" t="s">
        <v>65</v>
      </c>
      <c r="B96" s="114"/>
      <c r="C96" s="138"/>
      <c r="D96" s="445"/>
      <c r="E96" s="448">
        <v>0</v>
      </c>
      <c r="F96" s="447">
        <f t="shared" si="8"/>
        <v>0</v>
      </c>
      <c r="G96" s="119" t="s">
        <v>124</v>
      </c>
      <c r="H96" s="142"/>
      <c r="I96" s="143"/>
      <c r="J96" s="144"/>
      <c r="K96" s="140"/>
      <c r="L96" s="141"/>
    </row>
    <row r="97" spans="1:12">
      <c r="A97" s="137" t="s">
        <v>66</v>
      </c>
      <c r="B97" s="114"/>
      <c r="C97" s="138"/>
      <c r="D97" s="445"/>
      <c r="E97" s="448">
        <v>120000</v>
      </c>
      <c r="F97" s="447">
        <f t="shared" si="8"/>
        <v>0</v>
      </c>
      <c r="G97" s="119" t="s">
        <v>125</v>
      </c>
      <c r="H97" s="142"/>
      <c r="I97" s="143"/>
      <c r="J97" s="144"/>
      <c r="K97" s="140"/>
      <c r="L97" s="141"/>
    </row>
    <row r="98" spans="1:12">
      <c r="A98" s="137" t="s">
        <v>67</v>
      </c>
      <c r="B98" s="114"/>
      <c r="C98" s="138"/>
      <c r="D98" s="445"/>
      <c r="E98" s="448">
        <v>600000</v>
      </c>
      <c r="F98" s="447">
        <f t="shared" si="8"/>
        <v>0</v>
      </c>
      <c r="G98" s="119" t="s">
        <v>126</v>
      </c>
      <c r="H98" s="142"/>
      <c r="I98" s="143"/>
      <c r="J98" s="144"/>
      <c r="K98" s="140"/>
      <c r="L98" s="141"/>
    </row>
    <row r="99" spans="1:12">
      <c r="A99" s="137" t="s">
        <v>68</v>
      </c>
      <c r="B99" s="114"/>
      <c r="C99" s="138"/>
      <c r="D99" s="445"/>
      <c r="E99" s="448">
        <v>164000</v>
      </c>
      <c r="F99" s="447">
        <f t="shared" si="8"/>
        <v>0</v>
      </c>
      <c r="G99" s="119" t="s">
        <v>74</v>
      </c>
      <c r="H99" s="142"/>
      <c r="I99" s="143"/>
      <c r="J99" s="144"/>
      <c r="K99" s="140"/>
      <c r="L99" s="141"/>
    </row>
    <row r="100" spans="1:12">
      <c r="A100" s="137" t="s">
        <v>69</v>
      </c>
      <c r="B100" s="114"/>
      <c r="C100" s="138"/>
      <c r="D100" s="445"/>
      <c r="E100" s="448">
        <v>164000</v>
      </c>
      <c r="F100" s="447">
        <f t="shared" si="8"/>
        <v>0</v>
      </c>
      <c r="G100" s="119" t="s">
        <v>75</v>
      </c>
      <c r="H100" s="142"/>
      <c r="I100" s="143"/>
      <c r="J100" s="144"/>
      <c r="K100" s="140"/>
      <c r="L100" s="141"/>
    </row>
    <row r="101" spans="1:12">
      <c r="A101" s="137" t="s">
        <v>70</v>
      </c>
      <c r="B101" s="114"/>
      <c r="C101" s="138"/>
      <c r="D101" s="445"/>
      <c r="E101" s="448">
        <v>164000</v>
      </c>
      <c r="F101" s="447">
        <f t="shared" si="8"/>
        <v>0</v>
      </c>
      <c r="G101" s="119" t="s">
        <v>76</v>
      </c>
      <c r="H101" s="142"/>
      <c r="I101" s="143"/>
      <c r="J101" s="144"/>
      <c r="K101" s="140"/>
      <c r="L101" s="141"/>
    </row>
    <row r="102" spans="1:12">
      <c r="A102" s="145" t="s">
        <v>120</v>
      </c>
      <c r="B102" s="146"/>
      <c r="C102" s="147"/>
      <c r="D102" s="449"/>
      <c r="E102" s="450">
        <v>890000</v>
      </c>
      <c r="F102" s="447">
        <f t="shared" si="8"/>
        <v>0</v>
      </c>
      <c r="G102" s="119" t="s">
        <v>77</v>
      </c>
      <c r="H102" s="151"/>
      <c r="I102" s="152"/>
      <c r="J102" s="153"/>
      <c r="K102" s="154"/>
      <c r="L102" s="155"/>
    </row>
    <row r="103" spans="1:12" ht="15" customHeight="1">
      <c r="A103" s="119" t="s">
        <v>71</v>
      </c>
      <c r="B103" s="114"/>
      <c r="C103" s="156"/>
      <c r="D103" s="449"/>
      <c r="E103" s="450">
        <f>+H16</f>
        <v>6653000</v>
      </c>
      <c r="F103" s="447">
        <f t="shared" si="8"/>
        <v>0</v>
      </c>
      <c r="G103" s="119" t="s">
        <v>78</v>
      </c>
      <c r="H103" s="151"/>
      <c r="I103" s="152"/>
      <c r="J103" s="153"/>
      <c r="K103" s="154"/>
      <c r="L103" s="155"/>
    </row>
    <row r="104" spans="1:12" ht="25.5">
      <c r="A104" s="256" t="s">
        <v>72</v>
      </c>
      <c r="B104" s="157"/>
      <c r="C104" s="158"/>
      <c r="D104" s="449"/>
      <c r="E104" s="450"/>
      <c r="F104" s="447">
        <f t="shared" si="8"/>
        <v>0</v>
      </c>
      <c r="G104" s="119" t="s">
        <v>79</v>
      </c>
      <c r="H104" s="151"/>
      <c r="I104" s="152"/>
      <c r="J104" s="153"/>
      <c r="K104" s="154"/>
      <c r="L104" s="155"/>
    </row>
    <row r="105" spans="1:12" ht="13.5" thickBot="1">
      <c r="A105" s="159"/>
      <c r="B105" s="160"/>
      <c r="C105" s="161"/>
      <c r="D105" s="148"/>
      <c r="E105" s="149"/>
      <c r="F105" s="150"/>
      <c r="G105" s="119" t="s">
        <v>73</v>
      </c>
      <c r="H105" s="151"/>
      <c r="I105" s="152"/>
      <c r="J105" s="153"/>
      <c r="K105" s="154"/>
      <c r="L105" s="155"/>
    </row>
    <row r="106" spans="1:12" ht="15.75" customHeight="1" thickBot="1">
      <c r="A106" s="491" t="s">
        <v>276</v>
      </c>
      <c r="B106" s="492"/>
      <c r="C106" s="517"/>
      <c r="D106" s="162"/>
      <c r="E106" s="163"/>
      <c r="F106" s="164">
        <f>SUM(F86:F105)</f>
        <v>19842000</v>
      </c>
      <c r="G106" s="491" t="s">
        <v>129</v>
      </c>
      <c r="H106" s="492"/>
      <c r="I106" s="492"/>
      <c r="J106" s="506"/>
      <c r="K106" s="163"/>
      <c r="L106" s="257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5"/>
      <c r="G107" s="165"/>
      <c r="H107" s="165"/>
      <c r="I107" s="165"/>
      <c r="J107" s="165"/>
      <c r="K107" s="165"/>
      <c r="L107" s="165"/>
    </row>
    <row r="108" spans="1:12" ht="15.75" thickBot="1">
      <c r="A108" s="491" t="s">
        <v>277</v>
      </c>
      <c r="B108" s="492"/>
      <c r="C108" s="492"/>
      <c r="D108" s="163"/>
      <c r="E108" s="163"/>
      <c r="F108" s="163"/>
      <c r="G108" s="163"/>
      <c r="H108" s="163"/>
      <c r="I108" s="163"/>
      <c r="J108" s="163"/>
      <c r="K108" s="163"/>
      <c r="L108" s="257">
        <f>+L29+L49-L81+F106+L106</f>
        <v>337526000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6"/>
      <c r="B110" s="167"/>
      <c r="C110" s="167"/>
      <c r="D110" s="167"/>
      <c r="E110" s="168"/>
      <c r="F110" s="167"/>
      <c r="G110" s="169"/>
      <c r="H110" s="170"/>
      <c r="I110" s="167"/>
      <c r="J110" s="169"/>
      <c r="K110" s="167"/>
      <c r="L110" s="170"/>
    </row>
    <row r="111" spans="1:12">
      <c r="A111" s="171" t="s">
        <v>10</v>
      </c>
      <c r="B111" s="172"/>
      <c r="C111" s="172"/>
      <c r="D111" s="172"/>
      <c r="E111" s="173" t="s">
        <v>130</v>
      </c>
      <c r="F111" s="174"/>
      <c r="G111" s="175"/>
      <c r="H111" s="176"/>
      <c r="I111" s="175" t="s">
        <v>131</v>
      </c>
      <c r="J111" s="175"/>
      <c r="K111" s="177"/>
      <c r="L111" s="178"/>
    </row>
    <row r="112" spans="1:12" ht="15">
      <c r="A112" s="171" t="str">
        <f>TOTAL!B40</f>
        <v xml:space="preserve">NOMBRE: </v>
      </c>
      <c r="B112" s="172"/>
      <c r="C112" s="172"/>
      <c r="D112" s="172"/>
      <c r="E112" s="171" t="str">
        <f>TOTAL!C40</f>
        <v xml:space="preserve">NOMBRE: </v>
      </c>
      <c r="F112" s="172"/>
      <c r="G112" s="121"/>
      <c r="H112" s="178"/>
      <c r="I112" s="299" t="str">
        <f>+TOTAL!E40</f>
        <v xml:space="preserve">NOMBRE: </v>
      </c>
      <c r="J112" s="299" t="str">
        <f>+TOTAL!F40</f>
        <v>Jaime Alonso Velez Mazo</v>
      </c>
      <c r="K112" s="177"/>
      <c r="L112" s="178"/>
    </row>
    <row r="113" spans="1:12" ht="15">
      <c r="A113" s="171" t="str">
        <f>TOTAL!B41</f>
        <v xml:space="preserve">CARGO: </v>
      </c>
      <c r="B113" s="172"/>
      <c r="C113" s="172"/>
      <c r="D113" s="172"/>
      <c r="E113" s="171" t="str">
        <f>TOTAL!C41</f>
        <v xml:space="preserve">CARGO: </v>
      </c>
      <c r="F113" s="172"/>
      <c r="G113" s="121"/>
      <c r="H113" s="178"/>
      <c r="I113" s="299" t="str">
        <f>+TOTAL!E41</f>
        <v>CARGO:</v>
      </c>
      <c r="J113" s="299" t="str">
        <f>+TOTAL!F41</f>
        <v>Asistente de Presidencia para Presupuesto</v>
      </c>
      <c r="K113" s="177"/>
      <c r="L113" s="178"/>
    </row>
    <row r="114" spans="1:12" ht="15">
      <c r="A114" s="171" t="str">
        <f>TOTAL!B42</f>
        <v xml:space="preserve">FECHA: </v>
      </c>
      <c r="B114" s="172"/>
      <c r="C114" s="172"/>
      <c r="D114" s="172"/>
      <c r="E114" s="171" t="str">
        <f>TOTAL!C42</f>
        <v xml:space="preserve">FECHA: </v>
      </c>
      <c r="F114" s="172"/>
      <c r="G114" s="121"/>
      <c r="H114" s="178"/>
      <c r="I114" s="299" t="str">
        <f>+TOTAL!E42</f>
        <v xml:space="preserve">FECHA: </v>
      </c>
      <c r="J114" s="299">
        <f>+TOTAL!F42</f>
        <v>0</v>
      </c>
      <c r="K114" s="177"/>
      <c r="L114" s="178"/>
    </row>
    <row r="115" spans="1:12" ht="13.5" thickBot="1">
      <c r="A115" s="179"/>
      <c r="B115" s="180"/>
      <c r="C115" s="180"/>
      <c r="D115" s="180"/>
      <c r="E115" s="181"/>
      <c r="F115" s="180"/>
      <c r="G115" s="182"/>
      <c r="H115" s="183"/>
      <c r="I115" s="180"/>
      <c r="J115" s="182"/>
      <c r="K115" s="184"/>
      <c r="L115" s="183"/>
    </row>
    <row r="116" spans="1:12" s="185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5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5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5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5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81:B81"/>
    <mergeCell ref="G84:L84"/>
    <mergeCell ref="A84:F84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A50" zoomScale="50" zoomScaleNormal="50" workbookViewId="0">
      <selection activeCell="G63" sqref="G63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6.28515625" style="373" customWidth="1"/>
    <col min="10" max="10" width="12.85546875" style="64" customWidth="1"/>
    <col min="11" max="11" width="30.7109375" style="373" customWidth="1"/>
    <col min="12" max="12" width="12.85546875" style="317" customWidth="1"/>
    <col min="13" max="13" width="17" style="358" customWidth="1"/>
    <col min="14" max="14" width="27.28515625" style="346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8"/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3"/>
      <c r="Q1" s="573"/>
      <c r="R1" s="573"/>
      <c r="S1" s="573"/>
      <c r="T1" s="573"/>
      <c r="U1" s="573"/>
      <c r="V1" s="573"/>
      <c r="W1" s="573"/>
      <c r="X1" s="573"/>
      <c r="Y1" s="573"/>
      <c r="Z1" s="574"/>
      <c r="AA1" s="52"/>
    </row>
    <row r="2" spans="1:27" ht="39" customHeight="1">
      <c r="A2" s="2"/>
      <c r="B2" s="575" t="s">
        <v>4</v>
      </c>
      <c r="C2" s="576"/>
      <c r="D2" s="576"/>
      <c r="E2" s="576"/>
      <c r="F2" s="576"/>
      <c r="G2" s="576"/>
      <c r="H2" s="576"/>
      <c r="I2" s="576"/>
      <c r="J2" s="576"/>
      <c r="K2" s="576"/>
      <c r="L2" s="576"/>
      <c r="M2" s="576"/>
      <c r="N2" s="576"/>
      <c r="O2" s="576"/>
      <c r="P2" s="576"/>
      <c r="Q2" s="576"/>
      <c r="R2" s="576"/>
      <c r="S2" s="576"/>
      <c r="T2" s="576"/>
      <c r="U2" s="576"/>
      <c r="V2" s="576"/>
      <c r="W2" s="576"/>
      <c r="X2" s="576"/>
      <c r="Y2" s="576"/>
      <c r="Z2" s="577"/>
      <c r="AA2" s="52"/>
    </row>
    <row r="3" spans="1:27" ht="27.75" customHeight="1">
      <c r="A3" s="2"/>
      <c r="B3" s="575" t="s">
        <v>112</v>
      </c>
      <c r="C3" s="576"/>
      <c r="D3" s="576"/>
      <c r="E3" s="576"/>
      <c r="F3" s="576"/>
      <c r="G3" s="576"/>
      <c r="H3" s="576"/>
      <c r="I3" s="576"/>
      <c r="J3" s="576"/>
      <c r="K3" s="576"/>
      <c r="L3" s="576"/>
      <c r="M3" s="576"/>
      <c r="N3" s="576"/>
      <c r="O3" s="576"/>
      <c r="P3" s="576"/>
      <c r="Q3" s="576"/>
      <c r="R3" s="576"/>
      <c r="S3" s="576"/>
      <c r="T3" s="576"/>
      <c r="U3" s="576"/>
      <c r="V3" s="576"/>
      <c r="W3" s="576"/>
      <c r="X3" s="576"/>
      <c r="Y3" s="576"/>
      <c r="Z3" s="577"/>
      <c r="AA3" s="52"/>
    </row>
    <row r="4" spans="1:27" ht="10.5" customHeight="1">
      <c r="A4" s="526"/>
      <c r="B4" s="527"/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27"/>
      <c r="N4" s="578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8"/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20"/>
      <c r="N5" s="579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54" t="s">
        <v>286</v>
      </c>
      <c r="C6" s="555"/>
      <c r="D6" s="555"/>
      <c r="E6" s="555"/>
      <c r="F6" s="555"/>
      <c r="G6" s="555"/>
      <c r="H6" s="555"/>
      <c r="I6" s="555"/>
      <c r="J6" s="555"/>
      <c r="K6" s="556"/>
      <c r="L6" s="470" t="s">
        <v>113</v>
      </c>
      <c r="M6" s="472">
        <v>2019</v>
      </c>
      <c r="N6" s="493" t="s">
        <v>285</v>
      </c>
      <c r="O6" s="570"/>
      <c r="P6" s="570"/>
      <c r="Q6" s="570"/>
      <c r="R6" s="570"/>
      <c r="S6" s="570"/>
      <c r="T6" s="570"/>
      <c r="U6" s="570"/>
      <c r="V6" s="570"/>
      <c r="W6" s="570"/>
      <c r="X6" s="570"/>
      <c r="Y6" s="570"/>
      <c r="Z6" s="571"/>
    </row>
    <row r="7" spans="1:27" s="55" customFormat="1" ht="6" customHeight="1" thickBot="1">
      <c r="A7" s="553"/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553"/>
      <c r="M7" s="553"/>
      <c r="N7" s="55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8"/>
      <c r="B8" s="300" t="s">
        <v>0</v>
      </c>
      <c r="C8" s="568" t="str">
        <f>+TOTAL!C9</f>
        <v>FACULTAD DE DERECHO Y CIENCIAS POLITICAS</v>
      </c>
      <c r="D8" s="568"/>
      <c r="E8" s="568"/>
      <c r="F8" s="568"/>
      <c r="G8" s="568"/>
      <c r="H8" s="301"/>
      <c r="I8" s="370"/>
      <c r="J8" s="301"/>
      <c r="K8" s="370"/>
      <c r="L8" s="311"/>
      <c r="M8" s="347"/>
      <c r="N8" s="335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2"/>
      <c r="AA8" s="259"/>
    </row>
    <row r="9" spans="1:27" s="262" customFormat="1" ht="25.5" customHeight="1" thickBot="1">
      <c r="A9" s="260"/>
      <c r="B9" s="361" t="s">
        <v>6</v>
      </c>
      <c r="C9" s="572" t="str">
        <f>+INGRESOS!A10</f>
        <v>Esp. Responsabilidad Médica</v>
      </c>
      <c r="D9" s="572"/>
      <c r="E9" s="572"/>
      <c r="F9" s="572"/>
      <c r="G9" s="572"/>
      <c r="H9" s="274" t="s">
        <v>5</v>
      </c>
      <c r="I9" s="568" t="str">
        <f>+INGRESOS!J10</f>
        <v>03020130</v>
      </c>
      <c r="J9" s="568"/>
      <c r="K9" s="568"/>
      <c r="L9" s="568"/>
      <c r="M9" s="568"/>
      <c r="N9" s="568"/>
      <c r="O9" s="568"/>
      <c r="P9" s="568"/>
      <c r="Q9" s="568"/>
      <c r="R9" s="568"/>
      <c r="S9" s="568"/>
      <c r="T9" s="568"/>
      <c r="U9" s="568"/>
      <c r="V9" s="568"/>
      <c r="W9" s="568"/>
      <c r="X9" s="568"/>
      <c r="Y9" s="568"/>
      <c r="Z9" s="569"/>
      <c r="AA9" s="261"/>
    </row>
    <row r="10" spans="1:27" s="55" customFormat="1" ht="15.75" thickBot="1">
      <c r="A10" s="553"/>
      <c r="B10" s="553"/>
      <c r="C10" s="553"/>
      <c r="D10" s="553"/>
      <c r="E10" s="553"/>
      <c r="F10" s="553"/>
      <c r="G10" s="553"/>
      <c r="H10" s="553"/>
      <c r="I10" s="553"/>
      <c r="J10" s="553"/>
      <c r="K10" s="553"/>
      <c r="L10" s="553"/>
      <c r="M10" s="553"/>
      <c r="N10" s="553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60" t="s">
        <v>3</v>
      </c>
      <c r="C11" s="561"/>
      <c r="D11" s="564" t="s">
        <v>259</v>
      </c>
      <c r="E11" s="561" t="s">
        <v>260</v>
      </c>
      <c r="F11" s="564" t="s">
        <v>249</v>
      </c>
      <c r="G11" s="564" t="s">
        <v>250</v>
      </c>
      <c r="H11" s="554" t="s">
        <v>255</v>
      </c>
      <c r="I11" s="555"/>
      <c r="J11" s="555"/>
      <c r="K11" s="555"/>
      <c r="L11" s="555"/>
      <c r="M11" s="555"/>
      <c r="N11" s="556"/>
      <c r="O11" s="554" t="s">
        <v>256</v>
      </c>
      <c r="P11" s="555"/>
      <c r="Q11" s="555"/>
      <c r="R11" s="555"/>
      <c r="S11" s="555"/>
      <c r="T11" s="555"/>
      <c r="U11" s="555"/>
      <c r="V11" s="555"/>
      <c r="W11" s="555"/>
      <c r="X11" s="555"/>
      <c r="Y11" s="555"/>
      <c r="Z11" s="556"/>
    </row>
    <row r="12" spans="1:27" ht="54" customHeight="1" thickBot="1">
      <c r="A12" s="6"/>
      <c r="B12" s="562"/>
      <c r="C12" s="563"/>
      <c r="D12" s="565"/>
      <c r="E12" s="567"/>
      <c r="F12" s="565"/>
      <c r="G12" s="566"/>
      <c r="H12" s="554" t="s">
        <v>257</v>
      </c>
      <c r="I12" s="556"/>
      <c r="J12" s="554" t="s">
        <v>269</v>
      </c>
      <c r="K12" s="556"/>
      <c r="L12" s="580" t="s">
        <v>258</v>
      </c>
      <c r="M12" s="581"/>
      <c r="N12" s="582" t="s">
        <v>268</v>
      </c>
      <c r="O12" s="564" t="s">
        <v>224</v>
      </c>
      <c r="P12" s="564" t="s">
        <v>225</v>
      </c>
      <c r="Q12" s="564" t="s">
        <v>226</v>
      </c>
      <c r="R12" s="564" t="s">
        <v>227</v>
      </c>
      <c r="S12" s="564" t="s">
        <v>226</v>
      </c>
      <c r="T12" s="564" t="s">
        <v>228</v>
      </c>
      <c r="U12" s="564" t="s">
        <v>228</v>
      </c>
      <c r="V12" s="564" t="s">
        <v>227</v>
      </c>
      <c r="W12" s="564" t="s">
        <v>229</v>
      </c>
      <c r="X12" s="564" t="s">
        <v>230</v>
      </c>
      <c r="Y12" s="564" t="s">
        <v>223</v>
      </c>
      <c r="Z12" s="564" t="s">
        <v>231</v>
      </c>
    </row>
    <row r="13" spans="1:27" ht="36.75" thickBot="1">
      <c r="A13" s="6"/>
      <c r="B13" s="56" t="s">
        <v>7</v>
      </c>
      <c r="C13" s="51" t="s">
        <v>6</v>
      </c>
      <c r="D13" s="566"/>
      <c r="E13" s="563"/>
      <c r="F13" s="554" t="s">
        <v>248</v>
      </c>
      <c r="G13" s="556"/>
      <c r="H13" s="51" t="s">
        <v>7</v>
      </c>
      <c r="I13" s="51" t="s">
        <v>6</v>
      </c>
      <c r="J13" s="51" t="s">
        <v>7</v>
      </c>
      <c r="K13" s="51" t="s">
        <v>6</v>
      </c>
      <c r="L13" s="318" t="s">
        <v>7</v>
      </c>
      <c r="M13" s="56" t="s">
        <v>6</v>
      </c>
      <c r="N13" s="583"/>
      <c r="O13" s="566"/>
      <c r="P13" s="566"/>
      <c r="Q13" s="566"/>
      <c r="R13" s="566"/>
      <c r="S13" s="566"/>
      <c r="T13" s="566"/>
      <c r="U13" s="566"/>
      <c r="V13" s="566"/>
      <c r="W13" s="566"/>
      <c r="X13" s="566"/>
      <c r="Y13" s="566"/>
      <c r="Z13" s="566"/>
    </row>
    <row r="14" spans="1:27" s="57" customFormat="1" ht="38.25">
      <c r="A14" s="8"/>
      <c r="B14" s="19" t="str">
        <f>+IFERROR(VLOOKUP(C14,Listas!$L$8:$M$100,2,FALSE),"")</f>
        <v>10030102</v>
      </c>
      <c r="C14" s="331" t="s">
        <v>479</v>
      </c>
      <c r="D14" s="266"/>
      <c r="E14" s="267"/>
      <c r="F14" s="557" t="s">
        <v>1002</v>
      </c>
      <c r="G14" s="368" t="s">
        <v>1003</v>
      </c>
      <c r="H14" s="18" t="str">
        <f>+IF(I14=""," ",VLOOKUP(I14,Listas!$I$8:$J$10,2,FALSE))</f>
        <v xml:space="preserve"> </v>
      </c>
      <c r="I14" s="331"/>
      <c r="J14" s="363" t="str">
        <f>+IF(K14=""," ",VLOOKUP(K14,PUC!$B:$C,2,FALSE))</f>
        <v xml:space="preserve"> </v>
      </c>
      <c r="K14" s="331"/>
      <c r="L14" s="19" t="str">
        <f>+IF(M14=""," ",VLOOKUP(M14,Listas!$F$9:$G$17,2,FALSE))</f>
        <v xml:space="preserve"> </v>
      </c>
      <c r="M14" s="349"/>
      <c r="N14" s="338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6" t="s">
        <v>479</v>
      </c>
      <c r="D15" s="264"/>
      <c r="E15" s="265"/>
      <c r="F15" s="558"/>
      <c r="G15" s="367" t="s">
        <v>1004</v>
      </c>
      <c r="H15" s="9" t="str">
        <f>+IF(I15=""," ",VLOOKUP(I15,Listas!$I$8:$J$10,2,FALSE))</f>
        <v xml:space="preserve"> </v>
      </c>
      <c r="I15" s="326"/>
      <c r="J15" s="360" t="str">
        <f>+IF(K15=""," ",VLOOKUP(K15,PUC!$B:$C,2,FALSE))</f>
        <v xml:space="preserve"> </v>
      </c>
      <c r="K15" s="326"/>
      <c r="L15" s="11" t="str">
        <f>+IF(M15=""," ",VLOOKUP(M15,Listas!$F$9:$G$17,2,FALSE))</f>
        <v xml:space="preserve"> </v>
      </c>
      <c r="M15" s="348"/>
      <c r="N15" s="337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6" t="s">
        <v>479</v>
      </c>
      <c r="D16" s="264"/>
      <c r="E16" s="265"/>
      <c r="F16" s="559" t="s">
        <v>1005</v>
      </c>
      <c r="G16" s="367" t="s">
        <v>1006</v>
      </c>
      <c r="H16" s="9" t="str">
        <f>+IF(I16=""," ",VLOOKUP(I16,Listas!$I$8:$J$10,2,FALSE))</f>
        <v xml:space="preserve"> </v>
      </c>
      <c r="I16" s="326"/>
      <c r="J16" s="360" t="str">
        <f>+IF(K16=""," ",VLOOKUP(K16,PUC!$B:$C,2,FALSE))</f>
        <v xml:space="preserve"> </v>
      </c>
      <c r="K16" s="326"/>
      <c r="L16" s="11" t="str">
        <f>+IF(M16=""," ",VLOOKUP(M16,Listas!$F$9:$G$17,2,FALSE))</f>
        <v xml:space="preserve"> </v>
      </c>
      <c r="M16" s="348"/>
      <c r="N16" s="337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6" t="s">
        <v>479</v>
      </c>
      <c r="D17" s="264"/>
      <c r="E17" s="265"/>
      <c r="F17" s="558"/>
      <c r="G17" s="367" t="s">
        <v>1007</v>
      </c>
      <c r="H17" s="9" t="str">
        <f>+IF(I17=""," ",VLOOKUP(I17,Listas!$I$8:$J$10,2,FALSE))</f>
        <v xml:space="preserve"> </v>
      </c>
      <c r="I17" s="326"/>
      <c r="J17" s="360" t="str">
        <f>+IF(K17=""," ",VLOOKUP(K17,PUC!$B:$C,2,FALSE))</f>
        <v xml:space="preserve"> </v>
      </c>
      <c r="K17" s="326"/>
      <c r="L17" s="11" t="str">
        <f>+IF(M17=""," ",VLOOKUP(M17,Listas!$F$9:$G$17,2,FALSE))</f>
        <v xml:space="preserve"> </v>
      </c>
      <c r="M17" s="348"/>
      <c r="N17" s="337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6" t="s">
        <v>479</v>
      </c>
      <c r="D18" s="264"/>
      <c r="E18" s="265"/>
      <c r="F18" s="264"/>
      <c r="G18" s="367" t="s">
        <v>1008</v>
      </c>
      <c r="H18" s="9" t="str">
        <f>+IF(I18=""," ",VLOOKUP(I18,Listas!$I$8:$J$10,2,FALSE))</f>
        <v xml:space="preserve"> </v>
      </c>
      <c r="I18" s="326"/>
      <c r="J18" s="360" t="str">
        <f>+IF(K18=""," ",VLOOKUP(K18,PUC!$B:$C,2,FALSE))</f>
        <v xml:space="preserve"> </v>
      </c>
      <c r="K18" s="326"/>
      <c r="L18" s="11" t="str">
        <f>+IF(M18=""," ",VLOOKUP(M18,Listas!$F$9:$G$17,2,FALSE))</f>
        <v xml:space="preserve"> </v>
      </c>
      <c r="M18" s="348"/>
      <c r="N18" s="337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6" t="s">
        <v>479</v>
      </c>
      <c r="D19" s="264"/>
      <c r="E19" s="265"/>
      <c r="F19" s="264"/>
      <c r="G19" s="367" t="s">
        <v>1009</v>
      </c>
      <c r="H19" s="9" t="str">
        <f>+IF(I19=""," ",VLOOKUP(I19,Listas!$I$8:$J$10,2,FALSE))</f>
        <v xml:space="preserve"> </v>
      </c>
      <c r="I19" s="326"/>
      <c r="J19" s="360" t="str">
        <f>+IF(K19=""," ",VLOOKUP(K19,PUC!$B:$C,2,FALSE))</f>
        <v xml:space="preserve"> </v>
      </c>
      <c r="K19" s="326"/>
      <c r="L19" s="11" t="str">
        <f>+IF(M19=""," ",VLOOKUP(M19,Listas!$F$9:$G$17,2,FALSE))</f>
        <v xml:space="preserve"> </v>
      </c>
      <c r="M19" s="348"/>
      <c r="N19" s="337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6" t="s">
        <v>479</v>
      </c>
      <c r="D20" s="264"/>
      <c r="E20" s="265"/>
      <c r="F20" s="264"/>
      <c r="G20" s="367" t="s">
        <v>1010</v>
      </c>
      <c r="H20" s="30" t="str">
        <f>+IF(I20=""," ",VLOOKUP(I20,Listas!$I$21:$J$23,2,FALSE))</f>
        <v>08</v>
      </c>
      <c r="I20" s="334" t="s">
        <v>772</v>
      </c>
      <c r="J20" s="360">
        <f>+IF(K20=""," ",VLOOKUP(K20,PUC!$B:$C,2,FALSE))</f>
        <v>6209020808</v>
      </c>
      <c r="K20" s="326" t="s">
        <v>1365</v>
      </c>
      <c r="L20" s="11" t="str">
        <f>+IF(M20=""," ",VLOOKUP(M20,Listas!$F$9:$G$17,2,FALSE))</f>
        <v>02</v>
      </c>
      <c r="M20" s="348" t="s">
        <v>447</v>
      </c>
      <c r="N20" s="337">
        <f>+Resumen!M40</f>
        <v>125000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6" t="s">
        <v>479</v>
      </c>
      <c r="D21" s="264"/>
      <c r="E21" s="265"/>
      <c r="F21" s="264"/>
      <c r="G21" s="367" t="s">
        <v>1011</v>
      </c>
      <c r="H21" s="9" t="str">
        <f>+IF(I21=""," ",VLOOKUP(I21,Listas!$I$8:$J$10,2,FALSE))</f>
        <v xml:space="preserve"> </v>
      </c>
      <c r="I21" s="326"/>
      <c r="J21" s="360" t="str">
        <f>+IF(K21=""," ",VLOOKUP(K21,PUC!$B:$C,2,FALSE))</f>
        <v xml:space="preserve"> </v>
      </c>
      <c r="K21" s="326"/>
      <c r="L21" s="11" t="str">
        <f>+IF(M21=""," ",VLOOKUP(M21,Listas!$F$9:$G$17,2,FALSE))</f>
        <v xml:space="preserve"> </v>
      </c>
      <c r="M21" s="348"/>
      <c r="N21" s="337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2" t="s">
        <v>479</v>
      </c>
      <c r="D22" s="268"/>
      <c r="E22" s="269"/>
      <c r="F22" s="268"/>
      <c r="G22" s="269"/>
      <c r="H22" s="20" t="str">
        <f>+IF(I22=""," ",VLOOKUP(I22,Listas!$I$8:$J$10,2,FALSE))</f>
        <v xml:space="preserve"> </v>
      </c>
      <c r="I22" s="332"/>
      <c r="J22" s="364" t="str">
        <f>+IF(K22=""," ",VLOOKUP(K22,PUC!$B:$C,2,FALSE))</f>
        <v xml:space="preserve"> </v>
      </c>
      <c r="K22" s="332"/>
      <c r="L22" s="21" t="str">
        <f>+IF(M22=""," ",VLOOKUP(M22,Listas!$F$9:$G$17,2,FALSE))</f>
        <v xml:space="preserve"> </v>
      </c>
      <c r="M22" s="350"/>
      <c r="N22" s="339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1" t="s">
        <v>480</v>
      </c>
      <c r="D23" s="266"/>
      <c r="E23" s="267"/>
      <c r="F23" s="557" t="s">
        <v>1012</v>
      </c>
      <c r="G23" s="368" t="s">
        <v>1013</v>
      </c>
      <c r="H23" s="18" t="str">
        <f>+IF(I23=""," ",VLOOKUP(I23,Listas!$I$8:$J$10,2,FALSE))</f>
        <v xml:space="preserve"> </v>
      </c>
      <c r="I23" s="331"/>
      <c r="J23" s="363" t="str">
        <f>+IF(K23=""," ",VLOOKUP(K23,PUC!$B:$C,2,FALSE))</f>
        <v xml:space="preserve"> </v>
      </c>
      <c r="K23" s="331"/>
      <c r="L23" s="19" t="str">
        <f>+IF(M23=""," ",VLOOKUP(M23,Listas!$F$9:$G$17,2,FALSE))</f>
        <v xml:space="preserve"> </v>
      </c>
      <c r="M23" s="349"/>
      <c r="N23" s="338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6" t="s">
        <v>480</v>
      </c>
      <c r="D24" s="264"/>
      <c r="E24" s="265"/>
      <c r="F24" s="558"/>
      <c r="G24" s="367" t="s">
        <v>1014</v>
      </c>
      <c r="H24" s="30" t="str">
        <f>+IF(I24=""," ",VLOOKUP(I24,Listas!$I$21:$J$23,2,FALSE))</f>
        <v>08</v>
      </c>
      <c r="I24" s="334" t="s">
        <v>772</v>
      </c>
      <c r="J24" s="360">
        <f>+IF(K24=""," ",VLOOKUP(K24,PUC!$B:$C,2,FALSE))</f>
        <v>6209021602</v>
      </c>
      <c r="K24" s="326" t="s">
        <v>1312</v>
      </c>
      <c r="L24" s="11" t="str">
        <f>+IF(M24=""," ",VLOOKUP(M24,Listas!$F$9:$G$17,2,FALSE))</f>
        <v>02</v>
      </c>
      <c r="M24" s="348" t="s">
        <v>447</v>
      </c>
      <c r="N24" s="337">
        <f>+MROUND(828118*1.05*12*AA24,1000)</f>
        <v>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1">
        <v>0</v>
      </c>
    </row>
    <row r="25" spans="1:27" s="57" customFormat="1" ht="25.5">
      <c r="A25" s="8"/>
      <c r="B25" s="11" t="str">
        <f>+IFERROR(VLOOKUP(C25,Listas!$L$8:$M$100,2,FALSE),"")</f>
        <v>10040101</v>
      </c>
      <c r="C25" s="326" t="s">
        <v>480</v>
      </c>
      <c r="D25" s="264"/>
      <c r="E25" s="265"/>
      <c r="F25" s="559" t="s">
        <v>1015</v>
      </c>
      <c r="G25" s="367" t="s">
        <v>1016</v>
      </c>
      <c r="H25" s="9" t="str">
        <f>+IF(I25=""," ",VLOOKUP(I25,Listas!$I$8:$J$10,2,FALSE))</f>
        <v xml:space="preserve"> </v>
      </c>
      <c r="I25" s="326"/>
      <c r="J25" s="360" t="str">
        <f>+IF(K25=""," ",VLOOKUP(K25,PUC!$B:$C,2,FALSE))</f>
        <v xml:space="preserve"> </v>
      </c>
      <c r="K25" s="326"/>
      <c r="L25" s="11" t="str">
        <f>+IF(M25=""," ",VLOOKUP(M25,Listas!$F$9:$G$17,2,FALSE))</f>
        <v xml:space="preserve"> </v>
      </c>
      <c r="M25" s="348"/>
      <c r="N25" s="337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6" t="s">
        <v>480</v>
      </c>
      <c r="D26" s="264"/>
      <c r="E26" s="265"/>
      <c r="F26" s="558"/>
      <c r="G26" s="367" t="s">
        <v>1017</v>
      </c>
      <c r="H26" s="9" t="str">
        <f>+IF(I26=""," ",VLOOKUP(I26,Listas!$I$8:$J$10,2,FALSE))</f>
        <v xml:space="preserve"> </v>
      </c>
      <c r="I26" s="326"/>
      <c r="J26" s="360" t="str">
        <f>+IF(K26=""," ",VLOOKUP(K26,PUC!$B:$C,2,FALSE))</f>
        <v xml:space="preserve"> </v>
      </c>
      <c r="K26" s="326"/>
      <c r="L26" s="11" t="str">
        <f>+IF(M26=""," ",VLOOKUP(M26,Listas!$F$9:$G$17,2,FALSE))</f>
        <v xml:space="preserve"> </v>
      </c>
      <c r="M26" s="348"/>
      <c r="N26" s="337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6" t="s">
        <v>480</v>
      </c>
      <c r="D27" s="264"/>
      <c r="E27" s="265"/>
      <c r="F27" s="559" t="s">
        <v>1018</v>
      </c>
      <c r="G27" s="367" t="s">
        <v>1019</v>
      </c>
      <c r="H27" s="9" t="str">
        <f>+IF(I27=""," ",VLOOKUP(I27,Listas!$I$8:$J$10,2,FALSE))</f>
        <v xml:space="preserve"> </v>
      </c>
      <c r="I27" s="326"/>
      <c r="J27" s="360" t="str">
        <f>+IF(K27=""," ",VLOOKUP(K27,PUC!$B:$C,2,FALSE))</f>
        <v xml:space="preserve"> </v>
      </c>
      <c r="K27" s="326"/>
      <c r="L27" s="11" t="str">
        <f>+IF(M27=""," ",VLOOKUP(M27,Listas!$F$9:$G$17,2,FALSE))</f>
        <v xml:space="preserve"> </v>
      </c>
      <c r="M27" s="348"/>
      <c r="N27" s="337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6" t="s">
        <v>480</v>
      </c>
      <c r="D28" s="264"/>
      <c r="E28" s="265"/>
      <c r="F28" s="558"/>
      <c r="G28" s="367" t="s">
        <v>1020</v>
      </c>
      <c r="H28" s="9" t="str">
        <f>+IF(I28=""," ",VLOOKUP(I28,Listas!$I$8:$J$10,2,FALSE))</f>
        <v xml:space="preserve"> </v>
      </c>
      <c r="I28" s="326"/>
      <c r="J28" s="360" t="str">
        <f>+IF(K28=""," ",VLOOKUP(K28,PUC!$B:$C,2,FALSE))</f>
        <v xml:space="preserve"> </v>
      </c>
      <c r="K28" s="326"/>
      <c r="L28" s="11" t="str">
        <f>+IF(M28=""," ",VLOOKUP(M28,Listas!$F$9:$G$17,2,FALSE))</f>
        <v xml:space="preserve"> </v>
      </c>
      <c r="M28" s="348"/>
      <c r="N28" s="337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6" t="s">
        <v>480</v>
      </c>
      <c r="D29" s="264"/>
      <c r="E29" s="265"/>
      <c r="F29" s="559" t="s">
        <v>1021</v>
      </c>
      <c r="G29" s="367" t="s">
        <v>1022</v>
      </c>
      <c r="H29" s="9" t="str">
        <f>+IF(I29=""," ",VLOOKUP(I29,Listas!$I$8:$J$10,2,FALSE))</f>
        <v xml:space="preserve"> </v>
      </c>
      <c r="I29" s="326"/>
      <c r="J29" s="360" t="str">
        <f>+IF(K29=""," ",VLOOKUP(K29,PUC!$B:$C,2,FALSE))</f>
        <v xml:space="preserve"> </v>
      </c>
      <c r="K29" s="326"/>
      <c r="L29" s="11" t="str">
        <f>+IF(M29=""," ",VLOOKUP(M29,Listas!$F$9:$G$17,2,FALSE))</f>
        <v xml:space="preserve"> </v>
      </c>
      <c r="M29" s="348"/>
      <c r="N29" s="337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6" t="s">
        <v>480</v>
      </c>
      <c r="D30" s="264"/>
      <c r="E30" s="265"/>
      <c r="F30" s="558"/>
      <c r="G30" s="367" t="s">
        <v>1023</v>
      </c>
      <c r="H30" s="9" t="str">
        <f>+IF(I30=""," ",VLOOKUP(I30,Listas!$I$8:$J$10,2,FALSE))</f>
        <v xml:space="preserve"> </v>
      </c>
      <c r="I30" s="326"/>
      <c r="J30" s="360" t="str">
        <f>+IF(K30=""," ",VLOOKUP(K30,PUC!$B:$C,2,FALSE))</f>
        <v xml:space="preserve"> </v>
      </c>
      <c r="K30" s="326"/>
      <c r="L30" s="11" t="str">
        <f>+IF(M30=""," ",VLOOKUP(M30,Listas!$F$9:$G$17,2,FALSE))</f>
        <v xml:space="preserve"> </v>
      </c>
      <c r="M30" s="348"/>
      <c r="N30" s="337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6" t="s">
        <v>480</v>
      </c>
      <c r="D31" s="264"/>
      <c r="E31" s="265"/>
      <c r="F31" s="559" t="s">
        <v>1024</v>
      </c>
      <c r="G31" s="367" t="s">
        <v>1025</v>
      </c>
      <c r="H31" s="9" t="str">
        <f>+IF(I31=""," ",VLOOKUP(I31,Listas!$I$8:$J$10,2,FALSE))</f>
        <v xml:space="preserve"> </v>
      </c>
      <c r="I31" s="326"/>
      <c r="J31" s="360" t="str">
        <f>+IF(K31=""," ",VLOOKUP(K31,PUC!$B:$C,2,FALSE))</f>
        <v xml:space="preserve"> </v>
      </c>
      <c r="K31" s="326"/>
      <c r="L31" s="11" t="str">
        <f>+IF(M31=""," ",VLOOKUP(M31,Listas!$F$9:$G$17,2,FALSE))</f>
        <v xml:space="preserve"> </v>
      </c>
      <c r="M31" s="348"/>
      <c r="N31" s="337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6" t="s">
        <v>480</v>
      </c>
      <c r="D32" s="264"/>
      <c r="E32" s="265"/>
      <c r="F32" s="558"/>
      <c r="G32" s="367" t="s">
        <v>1026</v>
      </c>
      <c r="H32" s="9" t="str">
        <f>+IF(I32=""," ",VLOOKUP(I32,Listas!$I$8:$J$10,2,FALSE))</f>
        <v xml:space="preserve"> </v>
      </c>
      <c r="I32" s="326"/>
      <c r="J32" s="360" t="str">
        <f>+IF(K32=""," ",VLOOKUP(K32,PUC!$B:$C,2,FALSE))</f>
        <v xml:space="preserve"> </v>
      </c>
      <c r="K32" s="326"/>
      <c r="L32" s="11" t="str">
        <f>+IF(M32=""," ",VLOOKUP(M32,Listas!$F$9:$G$17,2,FALSE))</f>
        <v xml:space="preserve"> </v>
      </c>
      <c r="M32" s="348"/>
      <c r="N32" s="337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6" t="s">
        <v>480</v>
      </c>
      <c r="D33" s="264"/>
      <c r="E33" s="265"/>
      <c r="F33" s="559" t="s">
        <v>1027</v>
      </c>
      <c r="G33" s="367" t="s">
        <v>1028</v>
      </c>
      <c r="H33" s="9" t="str">
        <f>+IF(I33=""," ",VLOOKUP(I33,Listas!$I$8:$J$10,2,FALSE))</f>
        <v xml:space="preserve"> </v>
      </c>
      <c r="I33" s="326"/>
      <c r="J33" s="360" t="str">
        <f>+IF(K33=""," ",VLOOKUP(K33,PUC!$B:$C,2,FALSE))</f>
        <v xml:space="preserve"> </v>
      </c>
      <c r="K33" s="326"/>
      <c r="L33" s="11" t="str">
        <f>+IF(M33=""," ",VLOOKUP(M33,Listas!$F$9:$G$17,2,FALSE))</f>
        <v xml:space="preserve"> </v>
      </c>
      <c r="M33" s="348"/>
      <c r="N33" s="337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6" t="s">
        <v>480</v>
      </c>
      <c r="D34" s="264"/>
      <c r="E34" s="265"/>
      <c r="F34" s="558"/>
      <c r="G34" s="367" t="s">
        <v>1029</v>
      </c>
      <c r="H34" s="9" t="str">
        <f>+IF(I34=""," ",VLOOKUP(I34,Listas!$I$8:$J$10,2,FALSE))</f>
        <v xml:space="preserve"> </v>
      </c>
      <c r="I34" s="326"/>
      <c r="J34" s="360" t="str">
        <f>+IF(K34=""," ",VLOOKUP(K34,PUC!$B:$C,2,FALSE))</f>
        <v xml:space="preserve"> </v>
      </c>
      <c r="K34" s="326"/>
      <c r="L34" s="11" t="str">
        <f>+IF(M34=""," ",VLOOKUP(M34,Listas!$F$9:$G$17,2,FALSE))</f>
        <v xml:space="preserve"> </v>
      </c>
      <c r="M34" s="348"/>
      <c r="N34" s="337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6" t="s">
        <v>480</v>
      </c>
      <c r="D35" s="264"/>
      <c r="E35" s="265"/>
      <c r="F35" s="264"/>
      <c r="G35" s="265"/>
      <c r="H35" s="9" t="str">
        <f>+IF(I35=""," ",VLOOKUP(I35,Listas!$I$8:$J$10,2,FALSE))</f>
        <v xml:space="preserve"> </v>
      </c>
      <c r="I35" s="326"/>
      <c r="J35" s="360" t="str">
        <f>+IF(K35=""," ",VLOOKUP(K35,PUC!$B:$C,2,FALSE))</f>
        <v xml:space="preserve"> </v>
      </c>
      <c r="K35" s="326"/>
      <c r="L35" s="11" t="str">
        <f>+IF(M35=""," ",VLOOKUP(M35,Listas!$F$9:$G$17,2,FALSE))</f>
        <v xml:space="preserve"> </v>
      </c>
      <c r="M35" s="348"/>
      <c r="N35" s="337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2" t="s">
        <v>480</v>
      </c>
      <c r="D36" s="268"/>
      <c r="E36" s="269"/>
      <c r="F36" s="268"/>
      <c r="G36" s="269"/>
      <c r="H36" s="20" t="str">
        <f>+IF(I36=""," ",VLOOKUP(I36,Listas!$I$8:$J$10,2,FALSE))</f>
        <v xml:space="preserve"> </v>
      </c>
      <c r="I36" s="332"/>
      <c r="J36" s="364" t="str">
        <f>+IF(K36=""," ",VLOOKUP(K36,PUC!$B:$C,2,FALSE))</f>
        <v xml:space="preserve"> </v>
      </c>
      <c r="K36" s="332"/>
      <c r="L36" s="21" t="str">
        <f>+IF(M36=""," ",VLOOKUP(M36,Listas!$F$9:$G$17,2,FALSE))</f>
        <v xml:space="preserve"> </v>
      </c>
      <c r="M36" s="350"/>
      <c r="N36" s="339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1" t="s">
        <v>484</v>
      </c>
      <c r="D37" s="266"/>
      <c r="E37" s="267"/>
      <c r="F37" s="557" t="s">
        <v>1030</v>
      </c>
      <c r="G37" s="368" t="s">
        <v>1037</v>
      </c>
      <c r="H37" s="30" t="str">
        <f>+IF(I37=""," ",VLOOKUP(I37,Listas!$I$21:$J$23,2,FALSE))</f>
        <v xml:space="preserve"> </v>
      </c>
      <c r="I37" s="334"/>
      <c r="J37" s="360" t="str">
        <f>+IF(K37=""," ",VLOOKUP(K37,PUC!$B:$C,2,FALSE))</f>
        <v xml:space="preserve"> </v>
      </c>
      <c r="K37" s="326"/>
      <c r="L37" s="11" t="str">
        <f>+IF(M37=""," ",VLOOKUP(M37,Listas!$F$9:$G$17,2,FALSE))</f>
        <v xml:space="preserve"> </v>
      </c>
      <c r="M37" s="348"/>
      <c r="N37" s="338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6" t="s">
        <v>484</v>
      </c>
      <c r="D38" s="264"/>
      <c r="E38" s="265"/>
      <c r="F38" s="588"/>
      <c r="G38" s="367" t="s">
        <v>1038</v>
      </c>
      <c r="H38" s="30" t="str">
        <f>+IF(I38=""," ",VLOOKUP(I38,Listas!$I$21:$J$23,2,FALSE))</f>
        <v>09</v>
      </c>
      <c r="I38" s="334" t="s">
        <v>1279</v>
      </c>
      <c r="J38" s="360">
        <f>+IF(K38=""," ",VLOOKUP(K38,PUC!$B:$C,2,FALSE))</f>
        <v>6209021701</v>
      </c>
      <c r="K38" s="326" t="s">
        <v>961</v>
      </c>
      <c r="L38" s="11" t="str">
        <f>+IF(M38=""," ",VLOOKUP(M38,Listas!$F$9:$G$17,2,FALSE))</f>
        <v>02</v>
      </c>
      <c r="M38" s="348" t="s">
        <v>447</v>
      </c>
      <c r="N38" s="337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6" t="s">
        <v>484</v>
      </c>
      <c r="D39" s="264"/>
      <c r="E39" s="265"/>
      <c r="F39" s="588"/>
      <c r="G39" s="367" t="s">
        <v>1039</v>
      </c>
      <c r="H39" s="30" t="str">
        <f>+IF(I39=""," ",VLOOKUP(I39,Listas!$I$21:$J$23,2,FALSE))</f>
        <v>09</v>
      </c>
      <c r="I39" s="334" t="s">
        <v>1279</v>
      </c>
      <c r="J39" s="360">
        <f>+IF(K39=""," ",VLOOKUP(K39,PUC!$B:$C,2,FALSE))</f>
        <v>6209021104</v>
      </c>
      <c r="K39" s="326" t="s">
        <v>965</v>
      </c>
      <c r="L39" s="11" t="str">
        <f>+IF(M39=""," ",VLOOKUP(M39,Listas!$F$9:$G$17,2,FALSE))</f>
        <v>02</v>
      </c>
      <c r="M39" s="348" t="s">
        <v>447</v>
      </c>
      <c r="N39" s="337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6" t="s">
        <v>484</v>
      </c>
      <c r="D40" s="264"/>
      <c r="E40" s="265"/>
      <c r="F40" s="588"/>
      <c r="G40" s="369" t="s">
        <v>1040</v>
      </c>
      <c r="H40" s="30" t="str">
        <f>+IF(I40=""," ",VLOOKUP(I40,Listas!$I$21:$J$23,2,FALSE))</f>
        <v>09</v>
      </c>
      <c r="I40" s="334" t="s">
        <v>1279</v>
      </c>
      <c r="J40" s="360">
        <f>+IF(K40=""," ",VLOOKUP(K40,PUC!$B:$C,2,FALSE))</f>
        <v>6209021104</v>
      </c>
      <c r="K40" s="326" t="s">
        <v>965</v>
      </c>
      <c r="L40" s="11" t="str">
        <f>+IF(M40=""," ",VLOOKUP(M40,Listas!$F$9:$G$17,2,FALSE))</f>
        <v>02</v>
      </c>
      <c r="M40" s="348" t="s">
        <v>447</v>
      </c>
      <c r="N40" s="365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6" t="s">
        <v>484</v>
      </c>
      <c r="D41" s="264"/>
      <c r="E41" s="265"/>
      <c r="F41" s="588"/>
      <c r="G41" s="369" t="s">
        <v>1041</v>
      </c>
      <c r="H41" s="30" t="str">
        <f>+IF(I41=""," ",VLOOKUP(I41,Listas!$I$21:$J$23,2,FALSE))</f>
        <v>09</v>
      </c>
      <c r="I41" s="334" t="s">
        <v>1279</v>
      </c>
      <c r="J41" s="360">
        <f>+IF(K41=""," ",VLOOKUP(K41,PUC!$B:$C,2,FALSE))</f>
        <v>6209021101</v>
      </c>
      <c r="K41" s="326" t="s">
        <v>964</v>
      </c>
      <c r="L41" s="11" t="str">
        <f>+IF(M41=""," ",VLOOKUP(M41,Listas!$F$9:$G$17,2,FALSE))</f>
        <v>02</v>
      </c>
      <c r="M41" s="348" t="s">
        <v>447</v>
      </c>
      <c r="N41" s="365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6" t="s">
        <v>484</v>
      </c>
      <c r="D42" s="264"/>
      <c r="E42" s="265"/>
      <c r="F42" s="588"/>
      <c r="G42" s="367"/>
      <c r="H42" s="9" t="str">
        <f>+IF(I42=""," ",VLOOKUP(I42,Listas!$I$8:$J$10,2,FALSE))</f>
        <v xml:space="preserve"> </v>
      </c>
      <c r="I42" s="326"/>
      <c r="J42" s="360" t="str">
        <f>+IF(K42=""," ",VLOOKUP(K42,PUC!$B:$C,2,FALSE))</f>
        <v xml:space="preserve"> </v>
      </c>
      <c r="K42" s="326"/>
      <c r="L42" s="11" t="str">
        <f>+IF(M42=""," ",VLOOKUP(M42,Listas!$F$9:$G$17,2,FALSE))</f>
        <v xml:space="preserve"> </v>
      </c>
      <c r="M42" s="348"/>
      <c r="N42" s="337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6" t="s">
        <v>484</v>
      </c>
      <c r="D43" s="264"/>
      <c r="E43" s="265"/>
      <c r="F43" s="558"/>
      <c r="G43" s="367"/>
      <c r="H43" s="9" t="str">
        <f>+IF(I43=""," ",VLOOKUP(I43,Listas!$I$8:$J$10,2,FALSE))</f>
        <v xml:space="preserve"> </v>
      </c>
      <c r="I43" s="326"/>
      <c r="J43" s="360" t="str">
        <f>+IF(K43=""," ",VLOOKUP(K43,PUC!$B:$C,2,FALSE))</f>
        <v xml:space="preserve"> </v>
      </c>
      <c r="K43" s="326"/>
      <c r="L43" s="11" t="str">
        <f>+IF(M43=""," ",VLOOKUP(M43,Listas!$F$9:$G$17,2,FALSE))</f>
        <v xml:space="preserve"> </v>
      </c>
      <c r="M43" s="348"/>
      <c r="N43" s="337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6" t="s">
        <v>484</v>
      </c>
      <c r="D44" s="264"/>
      <c r="E44" s="265"/>
      <c r="F44" s="559" t="s">
        <v>1031</v>
      </c>
      <c r="G44" s="367" t="s">
        <v>1032</v>
      </c>
      <c r="H44" s="9" t="str">
        <f>+IF(I44=""," ",VLOOKUP(I44,Listas!$I$8:$J$10,2,FALSE))</f>
        <v xml:space="preserve"> </v>
      </c>
      <c r="I44" s="326"/>
      <c r="J44" s="360" t="str">
        <f>+IF(K44=""," ",VLOOKUP(K44,PUC!$B:$C,2,FALSE))</f>
        <v xml:space="preserve"> </v>
      </c>
      <c r="K44" s="326"/>
      <c r="L44" s="11" t="str">
        <f>+IF(M44=""," ",VLOOKUP(M44,Listas!$F$9:$G$17,2,FALSE))</f>
        <v xml:space="preserve"> </v>
      </c>
      <c r="M44" s="348"/>
      <c r="N44" s="337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6" t="s">
        <v>484</v>
      </c>
      <c r="D45" s="264"/>
      <c r="E45" s="265"/>
      <c r="F45" s="588"/>
      <c r="G45" s="367" t="s">
        <v>1033</v>
      </c>
      <c r="H45" s="9" t="str">
        <f>+IF(I45=""," ",VLOOKUP(I45,Listas!$I$8:$J$10,2,FALSE))</f>
        <v xml:space="preserve"> </v>
      </c>
      <c r="I45" s="326"/>
      <c r="J45" s="360" t="str">
        <f>+IF(K45=""," ",VLOOKUP(K45,PUC!$B:$C,2,FALSE))</f>
        <v xml:space="preserve"> </v>
      </c>
      <c r="K45" s="326"/>
      <c r="L45" s="11" t="str">
        <f>+IF(M45=""," ",VLOOKUP(M45,Listas!$F$9:$G$17,2,FALSE))</f>
        <v xml:space="preserve"> </v>
      </c>
      <c r="M45" s="348"/>
      <c r="N45" s="337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6" t="s">
        <v>484</v>
      </c>
      <c r="D46" s="264"/>
      <c r="E46" s="265"/>
      <c r="F46" s="588"/>
      <c r="G46" s="367" t="s">
        <v>1042</v>
      </c>
      <c r="H46" s="9" t="str">
        <f>+IF(I46=""," ",VLOOKUP(I46,Listas!$I$8:$J$10,2,FALSE))</f>
        <v>04</v>
      </c>
      <c r="I46" s="326" t="s">
        <v>469</v>
      </c>
      <c r="J46" s="360">
        <f>+IF(K46=""," ",VLOOKUP(K46,PUC!$B:$C,2,FALSE))</f>
        <v>6208021102</v>
      </c>
      <c r="K46" s="326" t="s">
        <v>974</v>
      </c>
      <c r="L46" s="11" t="str">
        <f>+IF(M46=""," ",VLOOKUP(M46,Listas!$F$9:$G$17,2,FALSE))</f>
        <v>02</v>
      </c>
      <c r="M46" s="348" t="s">
        <v>447</v>
      </c>
      <c r="N46" s="337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6" t="s">
        <v>484</v>
      </c>
      <c r="D47" s="264"/>
      <c r="E47" s="265"/>
      <c r="F47" s="588"/>
      <c r="G47" s="367" t="s">
        <v>1036</v>
      </c>
      <c r="H47" s="9" t="str">
        <f>+IF(I47=""," ",VLOOKUP(I47,Listas!$I$8:$J$10,2,FALSE))</f>
        <v xml:space="preserve"> </v>
      </c>
      <c r="I47" s="326"/>
      <c r="J47" s="360" t="str">
        <f>+IF(K47=""," ",VLOOKUP(K47,PUC!$B:$C,2,FALSE))</f>
        <v xml:space="preserve"> </v>
      </c>
      <c r="K47" s="326"/>
      <c r="L47" s="11" t="str">
        <f>+IF(M47=""," ",VLOOKUP(M47,Listas!$F$9:$G$17,2,FALSE))</f>
        <v xml:space="preserve"> </v>
      </c>
      <c r="M47" s="348"/>
      <c r="N47" s="337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6" t="s">
        <v>484</v>
      </c>
      <c r="D48" s="264"/>
      <c r="E48" s="265"/>
      <c r="F48" s="588"/>
      <c r="G48" s="367" t="s">
        <v>1043</v>
      </c>
      <c r="H48" s="9" t="str">
        <f>+IF(I48=""," ",VLOOKUP(I48,Listas!$I$8:$J$10,2,FALSE))</f>
        <v xml:space="preserve"> </v>
      </c>
      <c r="I48" s="326"/>
      <c r="J48" s="360" t="str">
        <f>+IF(K48=""," ",VLOOKUP(K48,PUC!$B:$C,2,FALSE))</f>
        <v xml:space="preserve"> </v>
      </c>
      <c r="K48" s="326"/>
      <c r="L48" s="11" t="str">
        <f>+IF(M48=""," ",VLOOKUP(M48,Listas!$F$9:$G$17,2,FALSE))</f>
        <v xml:space="preserve"> </v>
      </c>
      <c r="M48" s="348"/>
      <c r="N48" s="337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6" t="s">
        <v>484</v>
      </c>
      <c r="D49" s="264"/>
      <c r="E49" s="265"/>
      <c r="F49" s="588"/>
      <c r="G49" s="367" t="s">
        <v>1044</v>
      </c>
      <c r="H49" s="9" t="str">
        <f>+IF(I49=""," ",VLOOKUP(I49,Listas!$I$8:$J$10,2,FALSE))</f>
        <v xml:space="preserve"> </v>
      </c>
      <c r="I49" s="326"/>
      <c r="J49" s="360" t="str">
        <f>+IF(K49=""," ",VLOOKUP(K49,PUC!$B:$C,2,FALSE))</f>
        <v xml:space="preserve"> </v>
      </c>
      <c r="K49" s="326"/>
      <c r="L49" s="11" t="str">
        <f>+IF(M49=""," ",VLOOKUP(M49,Listas!$F$9:$G$17,2,FALSE))</f>
        <v xml:space="preserve"> </v>
      </c>
      <c r="M49" s="348"/>
      <c r="N49" s="337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6" t="s">
        <v>484</v>
      </c>
      <c r="D50" s="264"/>
      <c r="E50" s="265"/>
      <c r="F50" s="588"/>
      <c r="G50" s="367" t="s">
        <v>1045</v>
      </c>
      <c r="H50" s="9" t="str">
        <f>+IF(I50=""," ",VLOOKUP(I50,Listas!$I$8:$J$10,2,FALSE))</f>
        <v xml:space="preserve"> </v>
      </c>
      <c r="I50" s="326"/>
      <c r="J50" s="360" t="str">
        <f>+IF(K50=""," ",VLOOKUP(K50,PUC!$B:$C,2,FALSE))</f>
        <v xml:space="preserve"> </v>
      </c>
      <c r="K50" s="326"/>
      <c r="L50" s="11" t="str">
        <f>+IF(M50=""," ",VLOOKUP(M50,Listas!$F$9:$G$17,2,FALSE))</f>
        <v xml:space="preserve"> </v>
      </c>
      <c r="M50" s="348"/>
      <c r="N50" s="337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6" t="s">
        <v>484</v>
      </c>
      <c r="D51" s="264"/>
      <c r="E51" s="265"/>
      <c r="F51" s="588"/>
      <c r="G51" s="367" t="s">
        <v>1046</v>
      </c>
      <c r="H51" s="9" t="str">
        <f>+IF(I51=""," ",VLOOKUP(I51,Listas!$I$8:$J$10,2,FALSE))</f>
        <v xml:space="preserve"> </v>
      </c>
      <c r="I51" s="326"/>
      <c r="J51" s="360" t="str">
        <f>+IF(K51=""," ",VLOOKUP(K51,PUC!$B:$C,2,FALSE))</f>
        <v xml:space="preserve"> </v>
      </c>
      <c r="K51" s="326"/>
      <c r="L51" s="11" t="str">
        <f>+IF(M51=""," ",VLOOKUP(M51,Listas!$F$9:$G$17,2,FALSE))</f>
        <v xml:space="preserve"> </v>
      </c>
      <c r="M51" s="348"/>
      <c r="N51" s="337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6" t="s">
        <v>484</v>
      </c>
      <c r="D52" s="264"/>
      <c r="E52" s="265"/>
      <c r="F52" s="588"/>
      <c r="G52" s="367" t="s">
        <v>1047</v>
      </c>
      <c r="H52" s="9" t="str">
        <f>+IF(I52=""," ",VLOOKUP(I52,Listas!$I$8:$J$10,2,FALSE))</f>
        <v xml:space="preserve"> </v>
      </c>
      <c r="I52" s="326"/>
      <c r="J52" s="360" t="str">
        <f>+IF(K52=""," ",VLOOKUP(K52,PUC!$B:$C,2,FALSE))</f>
        <v xml:space="preserve"> </v>
      </c>
      <c r="K52" s="326"/>
      <c r="L52" s="11" t="str">
        <f>+IF(M52=""," ",VLOOKUP(M52,Listas!$F$9:$G$17,2,FALSE))</f>
        <v xml:space="preserve"> </v>
      </c>
      <c r="M52" s="348"/>
      <c r="N52" s="337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6" t="s">
        <v>484</v>
      </c>
      <c r="D53" s="264"/>
      <c r="E53" s="265"/>
      <c r="F53" s="588"/>
      <c r="G53" s="367" t="s">
        <v>1034</v>
      </c>
      <c r="H53" s="9" t="str">
        <f>+IF(I53=""," ",VLOOKUP(I53,Listas!$I$8:$J$10,2,FALSE))</f>
        <v>04</v>
      </c>
      <c r="I53" s="326" t="s">
        <v>469</v>
      </c>
      <c r="J53" s="360">
        <f>+IF(K53=""," ",VLOOKUP(K53,PUC!$B:$C,2,FALSE))</f>
        <v>6208021813</v>
      </c>
      <c r="K53" s="326" t="s">
        <v>980</v>
      </c>
      <c r="L53" s="11" t="str">
        <f>+IF(M53=""," ",VLOOKUP(M53,Listas!$F$9:$G$17,2,FALSE))</f>
        <v>02</v>
      </c>
      <c r="M53" s="348" t="s">
        <v>447</v>
      </c>
      <c r="N53" s="337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6" t="s">
        <v>484</v>
      </c>
      <c r="D54" s="264"/>
      <c r="E54" s="265"/>
      <c r="F54" s="588"/>
      <c r="G54" s="367" t="s">
        <v>1048</v>
      </c>
      <c r="H54" s="9" t="str">
        <f>+IF(I54=""," ",VLOOKUP(I54,Listas!$I$8:$J$10,2,FALSE))</f>
        <v>02</v>
      </c>
      <c r="I54" s="326" t="s">
        <v>467</v>
      </c>
      <c r="J54" s="360">
        <f>+IF(K54=""," ",VLOOKUP(K54,PUC!$B:$C,2,FALSE))</f>
        <v>6208021807</v>
      </c>
      <c r="K54" s="326" t="s">
        <v>838</v>
      </c>
      <c r="L54" s="11" t="str">
        <f>+IF(M54=""," ",VLOOKUP(M54,Listas!$F$9:$G$17,2,FALSE))</f>
        <v>02</v>
      </c>
      <c r="M54" s="348" t="s">
        <v>447</v>
      </c>
      <c r="N54" s="337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6" t="s">
        <v>484</v>
      </c>
      <c r="D55" s="264"/>
      <c r="E55" s="265"/>
      <c r="F55" s="558"/>
      <c r="G55" s="367" t="s">
        <v>1035</v>
      </c>
      <c r="H55" s="9" t="str">
        <f>+IF(I55=""," ",VLOOKUP(I55,Listas!$I$8:$J$10,2,FALSE))</f>
        <v>02</v>
      </c>
      <c r="I55" s="326" t="s">
        <v>467</v>
      </c>
      <c r="J55" s="360">
        <f>+IF(K55=""," ",VLOOKUP(K55,PUC!$B:$C,2,FALSE))</f>
        <v>6208020707</v>
      </c>
      <c r="K55" s="326" t="s">
        <v>821</v>
      </c>
      <c r="L55" s="11" t="str">
        <f>+IF(M55=""," ",VLOOKUP(M55,Listas!$F$9:$G$17,2,FALSE))</f>
        <v>02</v>
      </c>
      <c r="M55" s="348" t="s">
        <v>447</v>
      </c>
      <c r="N55" s="337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6" t="s">
        <v>484</v>
      </c>
      <c r="D56" s="264"/>
      <c r="E56" s="265"/>
      <c r="F56" s="264"/>
      <c r="G56" s="265"/>
      <c r="H56" s="9" t="str">
        <f>+IF(I56=""," ",VLOOKUP(I56,Listas!$I$8:$J$10,2,FALSE))</f>
        <v xml:space="preserve"> </v>
      </c>
      <c r="I56" s="326"/>
      <c r="J56" s="360" t="str">
        <f>+IF(K56=""," ",VLOOKUP(K56,PUC!$B:$C,2,FALSE))</f>
        <v xml:space="preserve"> </v>
      </c>
      <c r="K56" s="326"/>
      <c r="L56" s="11" t="str">
        <f>+IF(M56=""," ",VLOOKUP(M56,Listas!$F$9:$G$17,2,FALSE))</f>
        <v xml:space="preserve"> </v>
      </c>
      <c r="M56" s="348"/>
      <c r="N56" s="337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3" t="s">
        <v>484</v>
      </c>
      <c r="D57" s="270"/>
      <c r="E57" s="271"/>
      <c r="F57" s="270"/>
      <c r="G57" s="271"/>
      <c r="H57" s="25" t="str">
        <f>+IF(I57=""," ",VLOOKUP(I57,Listas!$I$8:$J$10,2,FALSE))</f>
        <v xml:space="preserve"> </v>
      </c>
      <c r="I57" s="333"/>
      <c r="J57" s="366" t="str">
        <f>+IF(K57=""," ",VLOOKUP(K57,PUC!$B:$C,2,FALSE))</f>
        <v xml:space="preserve"> </v>
      </c>
      <c r="K57" s="333"/>
      <c r="L57" s="26" t="str">
        <f>+IF(M57=""," ",VLOOKUP(M57,Listas!$F$9:$G$17,2,FALSE))</f>
        <v xml:space="preserve"> </v>
      </c>
      <c r="M57" s="351"/>
      <c r="N57" s="340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1" t="s">
        <v>485</v>
      </c>
      <c r="D58" s="266"/>
      <c r="E58" s="267"/>
      <c r="F58" s="557" t="s">
        <v>1049</v>
      </c>
      <c r="G58" s="368" t="s">
        <v>1050</v>
      </c>
      <c r="H58" s="18" t="str">
        <f>+IF(I58=""," ",VLOOKUP(I58,Listas!$I$12:$J$14,2,FALSE))</f>
        <v>05</v>
      </c>
      <c r="I58" s="331" t="s">
        <v>470</v>
      </c>
      <c r="J58" s="363" t="s">
        <v>1252</v>
      </c>
      <c r="K58" s="331" t="s">
        <v>1214</v>
      </c>
      <c r="L58" s="19" t="str">
        <f>+IF(M58=""," ",VLOOKUP(M58,Listas!$F$9:$G$17,2,FALSE))</f>
        <v>03</v>
      </c>
      <c r="M58" s="349" t="s">
        <v>449</v>
      </c>
      <c r="N58" s="338">
        <f>+Resumen!M38-800000</f>
        <v>803000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6" t="s">
        <v>485</v>
      </c>
      <c r="D59" s="264"/>
      <c r="E59" s="265"/>
      <c r="F59" s="588"/>
      <c r="G59" s="367" t="s">
        <v>1051</v>
      </c>
      <c r="H59" s="9" t="str">
        <f>+IF(I59=""," ",VLOOKUP(I59,Listas!$I$12:$J$14,2,FALSE))</f>
        <v>05</v>
      </c>
      <c r="I59" s="326" t="s">
        <v>470</v>
      </c>
      <c r="J59" s="360">
        <v>6210030102</v>
      </c>
      <c r="K59" s="334" t="s">
        <v>1216</v>
      </c>
      <c r="L59" s="11" t="str">
        <f>+IF(M59=""," ",VLOOKUP(M59,Listas!$F$9:$G$17,2,FALSE))</f>
        <v>03</v>
      </c>
      <c r="M59" s="348" t="s">
        <v>449</v>
      </c>
      <c r="N59" s="337">
        <f>+Resumen!M39</f>
        <v>0</v>
      </c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6" t="s">
        <v>485</v>
      </c>
      <c r="D60" s="264"/>
      <c r="E60" s="265"/>
      <c r="F60" s="558"/>
      <c r="G60" s="367" t="s">
        <v>1052</v>
      </c>
      <c r="H60" s="30" t="str">
        <f>+IF(I60=""," ",VLOOKUP(I60,Listas!$I$12:$J$14,2,FALSE))</f>
        <v xml:space="preserve"> </v>
      </c>
      <c r="I60" s="334"/>
      <c r="J60" s="360" t="str">
        <f>+IF(K60=""," ",VLOOKUP(K60,PUC!$B:$C,2,FALSE))</f>
        <v xml:space="preserve"> </v>
      </c>
      <c r="K60" s="334"/>
      <c r="L60" s="11" t="str">
        <f>+IF(M60=""," ",VLOOKUP(M60,Listas!$F$9:$G$17,2,FALSE))</f>
        <v xml:space="preserve"> </v>
      </c>
      <c r="M60" s="348"/>
      <c r="N60" s="337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6" t="s">
        <v>485</v>
      </c>
      <c r="D61" s="264"/>
      <c r="E61" s="265"/>
      <c r="F61" s="589" t="s">
        <v>1053</v>
      </c>
      <c r="G61" s="367" t="s">
        <v>1054</v>
      </c>
      <c r="H61" s="30" t="str">
        <f>+IF(I61=""," ",VLOOKUP(I61,Listas!$I$12:$J$14,2,FALSE))</f>
        <v xml:space="preserve"> </v>
      </c>
      <c r="I61" s="334"/>
      <c r="J61" s="360" t="str">
        <f>+IF(K61=""," ",VLOOKUP(K61,PUC!$B:$C,2,FALSE))</f>
        <v xml:space="preserve"> </v>
      </c>
      <c r="K61" s="334"/>
      <c r="L61" s="11" t="str">
        <f>+IF(M61=""," ",VLOOKUP(M61,Listas!$F$9:$G$17,2,FALSE))</f>
        <v xml:space="preserve"> </v>
      </c>
      <c r="M61" s="348"/>
      <c r="N61" s="337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6" t="s">
        <v>485</v>
      </c>
      <c r="D62" s="264"/>
      <c r="E62" s="265"/>
      <c r="F62" s="587"/>
      <c r="G62" s="367" t="s">
        <v>1055</v>
      </c>
      <c r="H62" s="30" t="str">
        <f>+IF(I62=""," ",VLOOKUP(I62,Listas!$I$12:$J$14,2,FALSE))</f>
        <v xml:space="preserve"> </v>
      </c>
      <c r="I62" s="334"/>
      <c r="J62" s="360" t="str">
        <f>+IF(K62=""," ",VLOOKUP(K62,PUC!$B:$C,2,FALSE))</f>
        <v xml:space="preserve"> </v>
      </c>
      <c r="K62" s="334"/>
      <c r="L62" s="11" t="str">
        <f>+IF(M62=""," ",VLOOKUP(M62,Listas!$F$9:$G$17,2,FALSE))</f>
        <v xml:space="preserve"> </v>
      </c>
      <c r="M62" s="348"/>
      <c r="N62" s="337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6" t="s">
        <v>485</v>
      </c>
      <c r="D63" s="264"/>
      <c r="E63" s="265"/>
      <c r="F63" s="587"/>
      <c r="G63" s="367" t="s">
        <v>1056</v>
      </c>
      <c r="H63" s="30" t="str">
        <f>+IF(I63=""," ",VLOOKUP(I63,Listas!$I$12:$J$14,2,FALSE))</f>
        <v xml:space="preserve"> </v>
      </c>
      <c r="I63" s="334"/>
      <c r="J63" s="360" t="str">
        <f>+IF(K63=""," ",VLOOKUP(K63,PUC!$B:$C,2,FALSE))</f>
        <v xml:space="preserve"> </v>
      </c>
      <c r="K63" s="334"/>
      <c r="L63" s="11" t="str">
        <f>+IF(M63=""," ",VLOOKUP(M63,Listas!$F$9:$G$17,2,FALSE))</f>
        <v xml:space="preserve"> </v>
      </c>
      <c r="M63" s="348"/>
      <c r="N63" s="337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6" t="s">
        <v>485</v>
      </c>
      <c r="D64" s="264"/>
      <c r="E64" s="265"/>
      <c r="F64" s="587"/>
      <c r="G64" s="367" t="s">
        <v>1057</v>
      </c>
      <c r="H64" s="30" t="str">
        <f>+IF(I64=""," ",VLOOKUP(I64,Listas!$I$12:$J$14,2,FALSE))</f>
        <v xml:space="preserve"> </v>
      </c>
      <c r="I64" s="334"/>
      <c r="J64" s="360" t="str">
        <f>+IF(K64=""," ",VLOOKUP(K64,PUC!$B:$C,2,FALSE))</f>
        <v xml:space="preserve"> </v>
      </c>
      <c r="K64" s="334"/>
      <c r="L64" s="11" t="str">
        <f>+IF(M64=""," ",VLOOKUP(M64,Listas!$F$9:$G$17,2,FALSE))</f>
        <v xml:space="preserve"> </v>
      </c>
      <c r="M64" s="348"/>
      <c r="N64" s="337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6" t="s">
        <v>485</v>
      </c>
      <c r="D65" s="264"/>
      <c r="E65" s="265"/>
      <c r="F65" s="406"/>
      <c r="G65" s="367" t="s">
        <v>1058</v>
      </c>
      <c r="H65" s="30" t="str">
        <f>+IF(I65=""," ",VLOOKUP(I65,Listas!$I$12:$J$14,2,FALSE))</f>
        <v xml:space="preserve"> </v>
      </c>
      <c r="I65" s="334"/>
      <c r="J65" s="360" t="str">
        <f>+IF(K65=""," ",VLOOKUP(K65,PUC!$B:$C,2,FALSE))</f>
        <v xml:space="preserve"> </v>
      </c>
      <c r="K65" s="334"/>
      <c r="L65" s="11" t="str">
        <f>+IF(M65=""," ",VLOOKUP(M65,Listas!$F$9:$G$17,2,FALSE))</f>
        <v xml:space="preserve"> </v>
      </c>
      <c r="M65" s="348"/>
      <c r="N65" s="337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6" t="s">
        <v>485</v>
      </c>
      <c r="D66" s="264"/>
      <c r="E66" s="265"/>
      <c r="F66" s="559" t="s">
        <v>1059</v>
      </c>
      <c r="G66" s="367" t="s">
        <v>1060</v>
      </c>
      <c r="H66" s="30" t="str">
        <f>+IF(I66=""," ",VLOOKUP(I66,Listas!$I$12:$J$14,2,FALSE))</f>
        <v xml:space="preserve"> </v>
      </c>
      <c r="I66" s="334"/>
      <c r="J66" s="360" t="str">
        <f>+IF(K66=""," ",VLOOKUP(K66,PUC!$B:$C,2,FALSE))</f>
        <v xml:space="preserve"> </v>
      </c>
      <c r="K66" s="334"/>
      <c r="L66" s="11" t="str">
        <f>+IF(M66=""," ",VLOOKUP(M66,Listas!$F$9:$G$17,2,FALSE))</f>
        <v xml:space="preserve"> </v>
      </c>
      <c r="M66" s="348"/>
      <c r="N66" s="337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6" t="s">
        <v>485</v>
      </c>
      <c r="D67" s="264"/>
      <c r="E67" s="265"/>
      <c r="F67" s="558"/>
      <c r="G67" s="367" t="s">
        <v>1061</v>
      </c>
      <c r="H67" s="30" t="str">
        <f>+IF(I67=""," ",VLOOKUP(I67,Listas!$I$12:$J$14,2,FALSE))</f>
        <v xml:space="preserve"> </v>
      </c>
      <c r="I67" s="334"/>
      <c r="J67" s="360" t="str">
        <f>+IF(K67=""," ",VLOOKUP(K67,PUC!$B:$C,2,FALSE))</f>
        <v xml:space="preserve"> </v>
      </c>
      <c r="K67" s="334"/>
      <c r="L67" s="11" t="str">
        <f>+IF(M67=""," ",VLOOKUP(M67,Listas!$F$9:$G$17,2,FALSE))</f>
        <v xml:space="preserve"> </v>
      </c>
      <c r="M67" s="348"/>
      <c r="N67" s="337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6" t="s">
        <v>485</v>
      </c>
      <c r="D68" s="264"/>
      <c r="E68" s="265"/>
      <c r="F68" s="405" t="s">
        <v>1062</v>
      </c>
      <c r="G68" s="367" t="s">
        <v>1063</v>
      </c>
      <c r="H68" s="30" t="str">
        <f>+IF(I68=""," ",VLOOKUP(I68,Listas!$I$12:$J$14,2,FALSE))</f>
        <v xml:space="preserve"> </v>
      </c>
      <c r="I68" s="334"/>
      <c r="J68" s="360" t="str">
        <f>+IF(K68=""," ",VLOOKUP(K68,PUC!$B:$C,2,FALSE))</f>
        <v xml:space="preserve"> </v>
      </c>
      <c r="K68" s="334"/>
      <c r="L68" s="11" t="str">
        <f>+IF(M68=""," ",VLOOKUP(M68,Listas!$F$9:$G$17,2,FALSE))</f>
        <v xml:space="preserve"> </v>
      </c>
      <c r="M68" s="348"/>
      <c r="N68" s="337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6" t="s">
        <v>485</v>
      </c>
      <c r="D69" s="264"/>
      <c r="E69" s="265"/>
      <c r="F69" s="407"/>
      <c r="G69" s="367" t="s">
        <v>1064</v>
      </c>
      <c r="H69" s="30" t="str">
        <f>+IF(I69=""," ",VLOOKUP(I69,Listas!$I$12:$J$14,2,FALSE))</f>
        <v xml:space="preserve"> </v>
      </c>
      <c r="I69" s="334"/>
      <c r="J69" s="360" t="str">
        <f>+IF(K69=""," ",VLOOKUP(K69,PUC!$B:$C,2,FALSE))</f>
        <v xml:space="preserve"> </v>
      </c>
      <c r="K69" s="334"/>
      <c r="L69" s="11" t="str">
        <f>+IF(M69=""," ",VLOOKUP(M69,Listas!$F$9:$G$17,2,FALSE))</f>
        <v xml:space="preserve"> </v>
      </c>
      <c r="M69" s="348"/>
      <c r="N69" s="337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2" t="s">
        <v>485</v>
      </c>
      <c r="D70" s="268"/>
      <c r="E70" s="269"/>
      <c r="F70" s="268"/>
      <c r="G70" s="269"/>
      <c r="H70" s="9"/>
      <c r="I70" s="326"/>
      <c r="J70" s="10"/>
      <c r="K70" s="326"/>
      <c r="L70" s="11" t="str">
        <f>+IF(M70=""," ",VLOOKUP(M70,Listas!$F$9:$G$17,2,FALSE))</f>
        <v>03</v>
      </c>
      <c r="M70" s="348" t="s">
        <v>449</v>
      </c>
      <c r="N70" s="337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1" t="s">
        <v>512</v>
      </c>
      <c r="D71" s="266"/>
      <c r="E71" s="267"/>
      <c r="F71" s="586" t="s">
        <v>1065</v>
      </c>
      <c r="G71" s="368" t="s">
        <v>1066</v>
      </c>
      <c r="H71" s="18" t="str">
        <f>+IF(I71=""," ",VLOOKUP(I71,Listas!$I$8:$J$10,2,FALSE))</f>
        <v xml:space="preserve"> </v>
      </c>
      <c r="I71" s="331"/>
      <c r="J71" s="363" t="str">
        <f>+IF(K71=""," ",VLOOKUP(K71,PUC!$B:$C,2,FALSE))</f>
        <v xml:space="preserve"> </v>
      </c>
      <c r="K71" s="331"/>
      <c r="L71" s="19" t="str">
        <f>+IF(M71=""," ",VLOOKUP(M71,Listas!$F$9:$G$17,2,FALSE))</f>
        <v xml:space="preserve"> </v>
      </c>
      <c r="M71" s="349"/>
      <c r="N71" s="338"/>
      <c r="O71" s="381"/>
      <c r="P71" s="382"/>
      <c r="Q71" s="382"/>
      <c r="R71" s="382"/>
      <c r="S71" s="382"/>
      <c r="T71" s="382"/>
      <c r="U71" s="382"/>
      <c r="V71" s="382"/>
      <c r="W71" s="382"/>
      <c r="X71" s="382"/>
      <c r="Y71" s="382"/>
      <c r="Z71" s="383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6" t="s">
        <v>512</v>
      </c>
      <c r="D72" s="264"/>
      <c r="E72" s="265"/>
      <c r="F72" s="587"/>
      <c r="G72" s="367" t="s">
        <v>1394</v>
      </c>
      <c r="H72" s="30" t="str">
        <f>+IF(I72=""," ",VLOOKUP(I72,Listas!$I$21:$J$23,2,FALSE))</f>
        <v>08</v>
      </c>
      <c r="I72" s="334" t="s">
        <v>772</v>
      </c>
      <c r="J72" s="360">
        <f>+IF(K72=""," ",VLOOKUP(K72,PUC!$B:$C,2,FALSE))</f>
        <v>6209020501</v>
      </c>
      <c r="K72" s="326" t="s">
        <v>1308</v>
      </c>
      <c r="L72" s="11" t="str">
        <f>+IF(M72=""," ",VLOOKUP(M72,Listas!$F$9:$G$17,2,FALSE))</f>
        <v>02</v>
      </c>
      <c r="M72" s="348" t="s">
        <v>447</v>
      </c>
      <c r="N72" s="337">
        <f>+Resumen!M41</f>
        <v>6542000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4" t="s">
        <v>512</v>
      </c>
      <c r="D73" s="264"/>
      <c r="E73" s="265"/>
      <c r="F73" s="587"/>
      <c r="G73" s="367" t="s">
        <v>1394</v>
      </c>
      <c r="H73" s="30" t="str">
        <f>+IF(I73=""," ",VLOOKUP(I73,Listas!$I$21:$J$23,2,FALSE))</f>
        <v>08</v>
      </c>
      <c r="I73" s="334" t="s">
        <v>772</v>
      </c>
      <c r="J73" s="360">
        <f>+IF(K73=""," ",VLOOKUP(K73,PUC!$B:$C,2,FALSE))</f>
        <v>6209020505</v>
      </c>
      <c r="K73" s="326" t="s">
        <v>1309</v>
      </c>
      <c r="L73" s="11" t="str">
        <f>+IF(M73=""," ",VLOOKUP(M73,Listas!$F$9:$G$17,2,FALSE))</f>
        <v>02</v>
      </c>
      <c r="M73" s="348" t="s">
        <v>447</v>
      </c>
      <c r="N73" s="337">
        <f>+Resumen!M43</f>
        <v>448000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6" t="s">
        <v>512</v>
      </c>
      <c r="D74" s="264"/>
      <c r="E74" s="265"/>
      <c r="F74" s="587"/>
      <c r="G74" s="367" t="s">
        <v>1394</v>
      </c>
      <c r="H74" s="30" t="str">
        <f>+IF(I74=""," ",VLOOKUP(I74,Listas!$I$21:$J$23,2,FALSE))</f>
        <v>08</v>
      </c>
      <c r="I74" s="334" t="s">
        <v>772</v>
      </c>
      <c r="J74" s="360">
        <f>+IF(K74=""," ",VLOOKUP(K74,PUC!$B:$C,2,FALSE))</f>
        <v>6209020503</v>
      </c>
      <c r="K74" s="326" t="s">
        <v>1310</v>
      </c>
      <c r="L74" s="11" t="str">
        <f>+IF(M74=""," ",VLOOKUP(M74,Listas!$F$9:$G$17,2,FALSE))</f>
        <v>02</v>
      </c>
      <c r="M74" s="348" t="s">
        <v>447</v>
      </c>
      <c r="N74" s="337">
        <f>+Resumen!M42</f>
        <v>3840000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4" t="s">
        <v>512</v>
      </c>
      <c r="D75" s="264"/>
      <c r="E75" s="265"/>
      <c r="F75" s="587"/>
      <c r="G75" s="367"/>
      <c r="H75" s="9" t="str">
        <f>+IF(I75=""," ",VLOOKUP(I75,Listas!$I$8:$J$10,2,FALSE))</f>
        <v xml:space="preserve"> </v>
      </c>
      <c r="I75" s="326"/>
      <c r="J75" s="360" t="str">
        <f>+IF(K75=""," ",VLOOKUP(K75,PUC!$B:$C,2,FALSE))</f>
        <v xml:space="preserve"> </v>
      </c>
      <c r="K75" s="326"/>
      <c r="L75" s="11" t="str">
        <f>+IF(M75=""," ",VLOOKUP(M75,Listas!$F$9:$G$17,2,FALSE))</f>
        <v xml:space="preserve"> </v>
      </c>
      <c r="M75" s="348"/>
      <c r="N75" s="337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6" t="s">
        <v>512</v>
      </c>
      <c r="D76" s="264"/>
      <c r="E76" s="265"/>
      <c r="F76" s="587"/>
      <c r="G76" s="367"/>
      <c r="H76" s="9" t="str">
        <f>+IF(I76=""," ",VLOOKUP(I76,Listas!$I$8:$J$10,2,FALSE))</f>
        <v xml:space="preserve"> </v>
      </c>
      <c r="I76" s="326"/>
      <c r="J76" s="360" t="str">
        <f>+IF(K76=""," ",VLOOKUP(K76,PUC!$B:$C,2,FALSE))</f>
        <v xml:space="preserve"> </v>
      </c>
      <c r="K76" s="326"/>
      <c r="L76" s="11" t="str">
        <f>+IF(M76=""," ",VLOOKUP(M76,Listas!$F$9:$G$17,2,FALSE))</f>
        <v xml:space="preserve"> </v>
      </c>
      <c r="M76" s="348"/>
      <c r="N76" s="337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2" t="s">
        <v>522</v>
      </c>
      <c r="D77" s="268"/>
      <c r="E77" s="269"/>
      <c r="F77" s="268"/>
      <c r="G77" s="451" t="s">
        <v>1399</v>
      </c>
      <c r="H77" s="452" t="str">
        <f>+IF(I77=""," ",VLOOKUP(I77,Listas!$I$21:$J$23,2,FALSE))</f>
        <v>09</v>
      </c>
      <c r="I77" s="453" t="s">
        <v>1279</v>
      </c>
      <c r="J77" s="454">
        <f>+IF(K77=""," ",VLOOKUP(K77,PUC!$B:$C,2,FALSE))</f>
        <v>6209021701</v>
      </c>
      <c r="K77" s="455" t="s">
        <v>961</v>
      </c>
      <c r="L77" s="456" t="str">
        <f>+IF(M77=""," ",VLOOKUP(M77,Listas!$F$9:$G$17,2,FALSE))</f>
        <v>05</v>
      </c>
      <c r="M77" s="457" t="s">
        <v>453</v>
      </c>
      <c r="N77" s="458">
        <v>443000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1" t="s">
        <v>523</v>
      </c>
      <c r="D78" s="266"/>
      <c r="E78" s="267"/>
      <c r="F78" s="266" t="s">
        <v>1067</v>
      </c>
      <c r="G78" s="267" t="s">
        <v>1067</v>
      </c>
      <c r="H78" s="18" t="str">
        <f>+IF(I78=""," ",VLOOKUP(I78,Listas!$I$21:$J$23,2,FALSE))</f>
        <v>08</v>
      </c>
      <c r="I78" s="331" t="s">
        <v>772</v>
      </c>
      <c r="J78" s="363">
        <f>+IF(K78=""," ",VLOOKUP(K78,PUC!$B:$C,2,FALSE))</f>
        <v>6209020303</v>
      </c>
      <c r="K78" s="331" t="s">
        <v>1391</v>
      </c>
      <c r="L78" s="19" t="str">
        <f>+IF(M78=""," ",VLOOKUP(M78,Listas!$F$9:$G$17,2,FALSE))</f>
        <v>02</v>
      </c>
      <c r="M78" s="349" t="s">
        <v>447</v>
      </c>
      <c r="N78" s="338">
        <f>+Resumen!M44</f>
        <v>4713000</v>
      </c>
      <c r="O78" s="381"/>
      <c r="P78" s="382"/>
      <c r="Q78" s="382"/>
      <c r="R78" s="382"/>
      <c r="S78" s="382"/>
      <c r="T78" s="382"/>
      <c r="U78" s="382"/>
      <c r="V78" s="382"/>
      <c r="W78" s="382"/>
      <c r="X78" s="382"/>
      <c r="Y78" s="382"/>
      <c r="Z78" s="383"/>
      <c r="AA78" s="57"/>
    </row>
    <row r="79" spans="1:27" s="58" customFormat="1" ht="29.25" customHeight="1" thickBot="1">
      <c r="A79" s="8"/>
      <c r="B79" s="384" t="str">
        <f>+IFERROR(VLOOKUP(C79,Listas!$L$8:$M$100,2,FALSE),"")</f>
        <v>10140101</v>
      </c>
      <c r="C79" s="332" t="s">
        <v>523</v>
      </c>
      <c r="D79" s="268"/>
      <c r="E79" s="269"/>
      <c r="F79" s="268"/>
      <c r="G79" s="269"/>
      <c r="H79" s="20" t="str">
        <f>+IF(I79=""," ",VLOOKUP(I79,Listas!$I$8:$J$10,2,FALSE))</f>
        <v xml:space="preserve"> </v>
      </c>
      <c r="I79" s="332"/>
      <c r="J79" s="364" t="str">
        <f>+IF(K79=""," ",VLOOKUP(K79,PUC!$B:$C,2,FALSE))</f>
        <v xml:space="preserve"> </v>
      </c>
      <c r="K79" s="332"/>
      <c r="L79" s="21" t="str">
        <f>+IF(M79=""," ",VLOOKUP(M79,Listas!$F$9:$G$17,2,FALSE))</f>
        <v xml:space="preserve"> </v>
      </c>
      <c r="M79" s="350"/>
      <c r="N79" s="339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4" t="s">
        <v>624</v>
      </c>
      <c r="D80" s="272"/>
      <c r="E80" s="273"/>
      <c r="F80" s="272"/>
      <c r="G80" s="385" t="s">
        <v>1068</v>
      </c>
      <c r="H80" s="30" t="str">
        <f>+IF(I80=""," ",VLOOKUP(I80,Listas!$I$21:$J$23,2,FALSE))</f>
        <v>08</v>
      </c>
      <c r="I80" s="334" t="s">
        <v>772</v>
      </c>
      <c r="J80" s="362">
        <f>+IF(K80=""," ",VLOOKUP(K80,PUC!$B:$C,2,FALSE))</f>
        <v>5395959501</v>
      </c>
      <c r="K80" s="334" t="s">
        <v>750</v>
      </c>
      <c r="L80" s="31" t="str">
        <f>+IF(M80=""," ",VLOOKUP(M80,Listas!$F$9:$G$17,2,FALSE))</f>
        <v>02</v>
      </c>
      <c r="M80" s="352" t="s">
        <v>447</v>
      </c>
      <c r="N80" s="336">
        <f>+Resumen!M60</f>
        <v>8461000</v>
      </c>
      <c r="O80" s="378"/>
      <c r="P80" s="379"/>
      <c r="Q80" s="379"/>
      <c r="R80" s="379"/>
      <c r="S80" s="379"/>
      <c r="T80" s="379"/>
      <c r="U80" s="379"/>
      <c r="V80" s="379"/>
      <c r="W80" s="379"/>
      <c r="X80" s="379"/>
      <c r="Y80" s="379"/>
      <c r="Z80" s="380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6" t="s">
        <v>624</v>
      </c>
      <c r="D81" s="264"/>
      <c r="E81" s="265"/>
      <c r="F81" s="264"/>
      <c r="G81" s="386" t="s">
        <v>1069</v>
      </c>
      <c r="H81" s="30" t="str">
        <f>+IF(I81=""," ",VLOOKUP(I81,Listas!$I$21:$J$23,2,FALSE))</f>
        <v>08</v>
      </c>
      <c r="I81" s="334" t="s">
        <v>772</v>
      </c>
      <c r="J81" s="360">
        <f>+IF(K81=""," ",VLOOKUP(K81,PUC!$B:$C,2,FALSE))</f>
        <v>6209080101</v>
      </c>
      <c r="K81" s="326" t="s">
        <v>1319</v>
      </c>
      <c r="L81" s="11" t="str">
        <f>+IF(M81=""," ",VLOOKUP(M81,Listas!$F$9:$G$17,2,FALSE))</f>
        <v>05</v>
      </c>
      <c r="M81" s="348" t="s">
        <v>453</v>
      </c>
      <c r="N81" s="337">
        <f>+Resumen!M59</f>
        <v>1054000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6" t="s">
        <v>624</v>
      </c>
      <c r="D82" s="264"/>
      <c r="E82" s="265"/>
      <c r="F82" s="264"/>
      <c r="G82" s="386" t="s">
        <v>1070</v>
      </c>
      <c r="H82" s="30" t="str">
        <f>+IF(I82=""," ",VLOOKUP(I82,Listas!$I$21:$J$23,2,FALSE))</f>
        <v>08</v>
      </c>
      <c r="I82" s="334" t="s">
        <v>772</v>
      </c>
      <c r="J82" s="360">
        <f>+IF(K82=""," ",VLOOKUP(K82,PUC!$B:$C,2,FALSE))</f>
        <v>6209021007</v>
      </c>
      <c r="K82" s="326" t="s">
        <v>1350</v>
      </c>
      <c r="L82" s="11" t="str">
        <f>+IF(M82=""," ",VLOOKUP(M82,Listas!$F$9:$G$17,2,FALSE))</f>
        <v>02</v>
      </c>
      <c r="M82" s="348" t="s">
        <v>447</v>
      </c>
      <c r="N82" s="337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6" t="s">
        <v>624</v>
      </c>
      <c r="D83" s="264"/>
      <c r="E83" s="265"/>
      <c r="F83" s="264"/>
      <c r="G83" s="386" t="s">
        <v>1071</v>
      </c>
      <c r="H83" s="30" t="str">
        <f>+IF(I83=""," ",VLOOKUP(I83,Listas!$I$21:$J$23,2,FALSE))</f>
        <v>08</v>
      </c>
      <c r="I83" s="334" t="s">
        <v>772</v>
      </c>
      <c r="J83" s="360">
        <f>+IF(K83=""," ",VLOOKUP(K83,PUC!$B:$C,2,FALSE))</f>
        <v>6209020401</v>
      </c>
      <c r="K83" s="326" t="s">
        <v>1375</v>
      </c>
      <c r="L83" s="11" t="str">
        <f>+IF(M83=""," ",VLOOKUP(M83,Listas!$F$9:$G$17,2,FALSE))</f>
        <v>05</v>
      </c>
      <c r="M83" s="348" t="s">
        <v>453</v>
      </c>
      <c r="N83" s="337">
        <f>+Resumen!M47</f>
        <v>232000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6" t="s">
        <v>624</v>
      </c>
      <c r="D84" s="264"/>
      <c r="E84" s="265"/>
      <c r="F84" s="264"/>
      <c r="G84" s="386" t="s">
        <v>1072</v>
      </c>
      <c r="H84" s="30" t="str">
        <f>+IF(I84=""," ",VLOOKUP(I84,Listas!$I$21:$J$23,2,FALSE))</f>
        <v>08</v>
      </c>
      <c r="I84" s="334" t="s">
        <v>772</v>
      </c>
      <c r="J84" s="360">
        <f>+IF(K84=""," ",VLOOKUP(K84,PUC!$B:$C,2,FALSE))</f>
        <v>6209020402</v>
      </c>
      <c r="K84" s="326" t="s">
        <v>1374</v>
      </c>
      <c r="L84" s="11" t="str">
        <f>+IF(M84=""," ",VLOOKUP(M84,Listas!$F$9:$G$17,2,FALSE))</f>
        <v>05</v>
      </c>
      <c r="M84" s="348" t="s">
        <v>453</v>
      </c>
      <c r="N84" s="337">
        <f>+Resumen!M48</f>
        <v>465000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6" t="s">
        <v>624</v>
      </c>
      <c r="D85" s="264"/>
      <c r="E85" s="265"/>
      <c r="F85" s="264"/>
      <c r="G85" s="386" t="s">
        <v>1073</v>
      </c>
      <c r="H85" s="30" t="str">
        <f>+IF(I85=""," ",VLOOKUP(I85,Listas!$I$21:$J$23,2,FALSE))</f>
        <v>08</v>
      </c>
      <c r="I85" s="334" t="s">
        <v>772</v>
      </c>
      <c r="J85" s="360">
        <f>+IF(K85=""," ",VLOOKUP(K85,PUC!$B:$C,2,FALSE))</f>
        <v>6209020403</v>
      </c>
      <c r="K85" s="326" t="s">
        <v>1376</v>
      </c>
      <c r="L85" s="11" t="str">
        <f>+IF(M85=""," ",VLOOKUP(M85,Listas!$F$9:$G$17,2,FALSE))</f>
        <v>05</v>
      </c>
      <c r="M85" s="348" t="s">
        <v>453</v>
      </c>
      <c r="N85" s="337">
        <f>+Resumen!M49</f>
        <v>1162000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6" t="s">
        <v>624</v>
      </c>
      <c r="D86" s="264"/>
      <c r="E86" s="265"/>
      <c r="F86" s="264"/>
      <c r="G86" s="386" t="s">
        <v>1074</v>
      </c>
      <c r="H86" s="30" t="str">
        <f>+IF(I86=""," ",VLOOKUP(I86,Listas!$I$21:$J$23,2,FALSE))</f>
        <v>08</v>
      </c>
      <c r="I86" s="334" t="s">
        <v>772</v>
      </c>
      <c r="J86" s="360">
        <f>+IF(K86=""," ",VLOOKUP(K86,PUC!$B:$C,2,FALSE))</f>
        <v>6209020404</v>
      </c>
      <c r="K86" s="326" t="s">
        <v>1379</v>
      </c>
      <c r="L86" s="11" t="str">
        <f>+IF(M86=""," ",VLOOKUP(M86,Listas!$F$9:$G$17,2,FALSE))</f>
        <v>05</v>
      </c>
      <c r="M86" s="348" t="s">
        <v>453</v>
      </c>
      <c r="N86" s="337">
        <f>+Resumen!M50</f>
        <v>775000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6" t="s">
        <v>624</v>
      </c>
      <c r="D87" s="264"/>
      <c r="E87" s="265"/>
      <c r="F87" s="264"/>
      <c r="G87" s="386" t="s">
        <v>1075</v>
      </c>
      <c r="H87" s="30" t="str">
        <f>+IF(I87=""," ",VLOOKUP(I87,Listas!$I$21:$J$23,2,FALSE))</f>
        <v>08</v>
      </c>
      <c r="I87" s="334" t="s">
        <v>772</v>
      </c>
      <c r="J87" s="360">
        <f>+IF(K87=""," ",VLOOKUP(K87,PUC!$B:$C,2,FALSE))</f>
        <v>6209020405</v>
      </c>
      <c r="K87" s="326" t="s">
        <v>1380</v>
      </c>
      <c r="L87" s="11" t="str">
        <f>+IF(M87=""," ",VLOOKUP(M87,Listas!$F$9:$G$17,2,FALSE))</f>
        <v>05</v>
      </c>
      <c r="M87" s="348" t="s">
        <v>453</v>
      </c>
      <c r="N87" s="337">
        <f>+Resumen!M51</f>
        <v>232000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6" t="s">
        <v>624</v>
      </c>
      <c r="D88" s="264"/>
      <c r="E88" s="265"/>
      <c r="F88" s="264"/>
      <c r="G88" s="386" t="s">
        <v>1078</v>
      </c>
      <c r="H88" s="30" t="str">
        <f>+IF(I88=""," ",VLOOKUP(I88,Listas!$I$21:$J$23,2,FALSE))</f>
        <v>08</v>
      </c>
      <c r="I88" s="334" t="s">
        <v>772</v>
      </c>
      <c r="J88" s="360">
        <f>+IF(K88=""," ",VLOOKUP(K88,PUC!$B:$C,2,FALSE))</f>
        <v>6209020406</v>
      </c>
      <c r="K88" s="326" t="s">
        <v>1378</v>
      </c>
      <c r="L88" s="11" t="str">
        <f>+IF(M88=""," ",VLOOKUP(M88,Listas!$F$9:$G$17,2,FALSE))</f>
        <v>05</v>
      </c>
      <c r="M88" s="348" t="s">
        <v>453</v>
      </c>
      <c r="N88" s="337">
        <f>+Resumen!M52</f>
        <v>1162000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6" t="s">
        <v>624</v>
      </c>
      <c r="D89" s="264"/>
      <c r="E89" s="265"/>
      <c r="F89" s="264"/>
      <c r="G89" s="386" t="s">
        <v>1076</v>
      </c>
      <c r="H89" s="30" t="str">
        <f>+IF(I89=""," ",VLOOKUP(I89,Listas!$I$21:$J$23,2,FALSE))</f>
        <v>08</v>
      </c>
      <c r="I89" s="334" t="s">
        <v>772</v>
      </c>
      <c r="J89" s="360">
        <f>+IF(K89=""," ",VLOOKUP(K89,PUC!$B:$C,2,FALSE))</f>
        <v>6209021001</v>
      </c>
      <c r="K89" s="326" t="s">
        <v>1349</v>
      </c>
      <c r="L89" s="11" t="str">
        <f>+IF(M89=""," ",VLOOKUP(M89,Listas!$F$9:$G$17,2,FALSE))</f>
        <v>05</v>
      </c>
      <c r="M89" s="348" t="s">
        <v>453</v>
      </c>
      <c r="N89" s="337">
        <f>+Resumen!M53</f>
        <v>194000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6" t="s">
        <v>624</v>
      </c>
      <c r="D90" s="264"/>
      <c r="E90" s="265"/>
      <c r="F90" s="264"/>
      <c r="G90" s="386" t="s">
        <v>1077</v>
      </c>
      <c r="H90" s="30" t="str">
        <f>+IF(I90=""," ",VLOOKUP(I90,Listas!$I$21:$J$23,2,FALSE))</f>
        <v>08</v>
      </c>
      <c r="I90" s="334" t="s">
        <v>772</v>
      </c>
      <c r="J90" s="360">
        <f>+IF(K90=""," ",VLOOKUP(K90,PUC!$B:$C,2,FALSE))</f>
        <v>6209022001</v>
      </c>
      <c r="K90" s="326" t="s">
        <v>1306</v>
      </c>
      <c r="L90" s="11" t="str">
        <f>+IF(M90=""," ",VLOOKUP(M90,Listas!$F$9:$G$17,2,FALSE))</f>
        <v>05</v>
      </c>
      <c r="M90" s="348" t="s">
        <v>453</v>
      </c>
      <c r="N90" s="337">
        <f>+Resumen!M54</f>
        <v>310000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6" t="s">
        <v>624</v>
      </c>
      <c r="D91" s="264"/>
      <c r="E91" s="265"/>
      <c r="F91" s="264"/>
      <c r="G91" s="387" t="s">
        <v>1079</v>
      </c>
      <c r="H91" s="30" t="str">
        <f>+IF(I91=""," ",VLOOKUP(I91,Listas!$I$21:$J$23,2,FALSE))</f>
        <v>08</v>
      </c>
      <c r="I91" s="334" t="s">
        <v>772</v>
      </c>
      <c r="J91" s="360">
        <f>+IF(K91=""," ",VLOOKUP(K91,PUC!$B:$C,2,FALSE))</f>
        <v>6209020309</v>
      </c>
      <c r="K91" s="326" t="s">
        <v>1392</v>
      </c>
      <c r="L91" s="11" t="str">
        <f>+IF(M91=""," ",VLOOKUP(M91,Listas!$F$9:$G$17,2,FALSE))</f>
        <v>05</v>
      </c>
      <c r="M91" s="348" t="s">
        <v>453</v>
      </c>
      <c r="N91" s="337">
        <f>+Resumen!M55</f>
        <v>7748000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6" t="s">
        <v>624</v>
      </c>
      <c r="D92" s="264"/>
      <c r="E92" s="265"/>
      <c r="F92" s="264"/>
      <c r="G92" s="387" t="s">
        <v>1080</v>
      </c>
      <c r="H92" s="30" t="str">
        <f>+IF(I92=""," ",VLOOKUP(I92,Listas!$I$21:$J$23,2,FALSE))</f>
        <v>08</v>
      </c>
      <c r="I92" s="334" t="s">
        <v>772</v>
      </c>
      <c r="J92" s="360">
        <f>+IF(K92=""," ",VLOOKUP(K92,PUC!$B:$C,2,FALSE))</f>
        <v>6209021402</v>
      </c>
      <c r="K92" s="326" t="s">
        <v>1372</v>
      </c>
      <c r="L92" s="11" t="str">
        <f>+IF(M92=""," ",VLOOKUP(M92,Listas!$F$9:$G$17,2,FALSE))</f>
        <v>05</v>
      </c>
      <c r="M92" s="348" t="s">
        <v>453</v>
      </c>
      <c r="N92" s="337">
        <f>+Resumen!M56</f>
        <v>3874000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6" t="s">
        <v>624</v>
      </c>
      <c r="D93" s="264"/>
      <c r="E93" s="265"/>
      <c r="F93" s="264"/>
      <c r="G93" s="265"/>
      <c r="H93" s="9" t="str">
        <f>+IF(I93=""," ",VLOOKUP(I93,Listas!$I$8:$J$10,2,FALSE))</f>
        <v xml:space="preserve"> </v>
      </c>
      <c r="I93" s="326"/>
      <c r="J93" s="360" t="str">
        <f>+IF(K93=""," ",VLOOKUP(K93,PUC!$B:$C,2,FALSE))</f>
        <v xml:space="preserve"> </v>
      </c>
      <c r="K93" s="326"/>
      <c r="L93" s="11" t="str">
        <f>+IF(M93=""," ",VLOOKUP(M93,Listas!$F$9:$G$17,2,FALSE))</f>
        <v xml:space="preserve"> </v>
      </c>
      <c r="M93" s="348"/>
      <c r="N93" s="337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6" t="s">
        <v>624</v>
      </c>
      <c r="D94" s="264"/>
      <c r="E94" s="265"/>
      <c r="F94" s="264"/>
      <c r="G94" s="265"/>
      <c r="H94" s="9" t="str">
        <f>+IF(I94=""," ",VLOOKUP(I94,Listas!$I$8:$J$10,2,FALSE))</f>
        <v xml:space="preserve"> </v>
      </c>
      <c r="I94" s="326"/>
      <c r="J94" s="360" t="str">
        <f>+IF(K94=""," ",VLOOKUP(K94,PUC!$B:$C,2,FALSE))</f>
        <v xml:space="preserve"> </v>
      </c>
      <c r="K94" s="326"/>
      <c r="L94" s="11" t="str">
        <f>+IF(M94=""," ",VLOOKUP(M94,Listas!$F$9:$G$17,2,FALSE))</f>
        <v xml:space="preserve"> </v>
      </c>
      <c r="M94" s="348"/>
      <c r="N94" s="337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6" t="s">
        <v>624</v>
      </c>
      <c r="D95" s="264"/>
      <c r="E95" s="265"/>
      <c r="F95" s="264"/>
      <c r="G95" s="265"/>
      <c r="H95" s="9" t="str">
        <f>+IF(I95=""," ",VLOOKUP(I95,Listas!$I$8:$J$10,2,FALSE))</f>
        <v xml:space="preserve"> </v>
      </c>
      <c r="I95" s="326"/>
      <c r="J95" s="360" t="str">
        <f>+IF(K95=""," ",VLOOKUP(K95,PUC!$B:$C,2,FALSE))</f>
        <v xml:space="preserve"> </v>
      </c>
      <c r="K95" s="326"/>
      <c r="L95" s="11" t="str">
        <f>+IF(M95=""," ",VLOOKUP(M95,Listas!$F$9:$G$17,2,FALSE))</f>
        <v xml:space="preserve"> </v>
      </c>
      <c r="M95" s="348"/>
      <c r="N95" s="337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6" t="s">
        <v>624</v>
      </c>
      <c r="D96" s="264"/>
      <c r="E96" s="265"/>
      <c r="F96" s="264"/>
      <c r="G96" s="430" t="s">
        <v>1272</v>
      </c>
      <c r="H96" s="30" t="str">
        <f>+IF(I96=""," ",VLOOKUP(I96,Listas!$I$21:$J$23,2,FALSE))</f>
        <v>08</v>
      </c>
      <c r="I96" s="334" t="s">
        <v>772</v>
      </c>
      <c r="J96" s="360" t="s">
        <v>1213</v>
      </c>
      <c r="K96" s="326" t="s">
        <v>1214</v>
      </c>
      <c r="L96" s="11" t="str">
        <f>+IF(M96=""," ",VLOOKUP(M96,Listas!$F$9:$G$17,2,FALSE))</f>
        <v>05</v>
      </c>
      <c r="M96" s="348" t="s">
        <v>453</v>
      </c>
      <c r="N96" s="337">
        <f>+Resumen!M32</f>
        <v>16800000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6" t="s">
        <v>624</v>
      </c>
      <c r="D97" s="264"/>
      <c r="E97" s="265"/>
      <c r="F97" s="264"/>
      <c r="G97" s="430" t="s">
        <v>1273</v>
      </c>
      <c r="H97" s="30" t="str">
        <f>+IF(I97=""," ",VLOOKUP(I97,Listas!$I$21:$J$23,2,FALSE))</f>
        <v>08</v>
      </c>
      <c r="I97" s="334" t="s">
        <v>772</v>
      </c>
      <c r="J97" s="360" t="s">
        <v>1213</v>
      </c>
      <c r="K97" s="326" t="s">
        <v>1214</v>
      </c>
      <c r="L97" s="11" t="str">
        <f>+IF(M97=""," ",VLOOKUP(M97,Listas!$F$9:$G$17,2,FALSE))</f>
        <v>02</v>
      </c>
      <c r="M97" s="348" t="s">
        <v>447</v>
      </c>
      <c r="N97" s="337">
        <f>+Resumen!M33</f>
        <v>30984000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6" t="s">
        <v>624</v>
      </c>
      <c r="D98" s="264"/>
      <c r="E98" s="265"/>
      <c r="F98" s="264"/>
      <c r="G98" s="430" t="s">
        <v>1274</v>
      </c>
      <c r="H98" s="30" t="str">
        <f>+IF(I98=""," ",VLOOKUP(I98,Listas!$I$21:$J$23,2,FALSE))</f>
        <v>08</v>
      </c>
      <c r="I98" s="334" t="s">
        <v>772</v>
      </c>
      <c r="J98" s="360" t="s">
        <v>1215</v>
      </c>
      <c r="K98" s="326" t="s">
        <v>1216</v>
      </c>
      <c r="L98" s="11" t="str">
        <f>+IF(M98=""," ",VLOOKUP(M98,Listas!$F$9:$G$17,2,FALSE))</f>
        <v>02</v>
      </c>
      <c r="M98" s="348" t="s">
        <v>447</v>
      </c>
      <c r="N98" s="337">
        <f>+Resumen!M34</f>
        <v>5342000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6" t="s">
        <v>624</v>
      </c>
      <c r="D99" s="264"/>
      <c r="E99" s="265"/>
      <c r="F99" s="264"/>
      <c r="G99" s="430" t="s">
        <v>1275</v>
      </c>
      <c r="H99" s="30" t="str">
        <f>+IF(I99=""," ",VLOOKUP(I99,Listas!$I$21:$J$23,2,FALSE))</f>
        <v>08</v>
      </c>
      <c r="I99" s="334" t="s">
        <v>772</v>
      </c>
      <c r="J99" s="360">
        <v>6209030202</v>
      </c>
      <c r="K99" s="326" t="s">
        <v>1216</v>
      </c>
      <c r="L99" s="11" t="str">
        <f>+IF(M99=""," ",VLOOKUP(M99,Listas!$F$9:$G$17,2,FALSE))</f>
        <v>02</v>
      </c>
      <c r="M99" s="348" t="s">
        <v>447</v>
      </c>
      <c r="N99" s="337">
        <f>+Resumen!M35</f>
        <v>1603000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6" t="s">
        <v>624</v>
      </c>
      <c r="D100" s="264"/>
      <c r="E100" s="265"/>
      <c r="F100" s="264"/>
      <c r="G100" s="430" t="s">
        <v>1276</v>
      </c>
      <c r="H100" s="30" t="str">
        <f>+IF(I100=""," ",VLOOKUP(I100,Listas!$I$21:$J$23,2,FALSE))</f>
        <v>08</v>
      </c>
      <c r="I100" s="334" t="s">
        <v>772</v>
      </c>
      <c r="J100" s="360" t="s">
        <v>1217</v>
      </c>
      <c r="K100" s="326" t="s">
        <v>1216</v>
      </c>
      <c r="L100" s="11" t="str">
        <f>+IF(M100=""," ",VLOOKUP(M100,Listas!$F$9:$G$17,2,FALSE))</f>
        <v>02</v>
      </c>
      <c r="M100" s="348" t="s">
        <v>447</v>
      </c>
      <c r="N100" s="337">
        <f>+Resumen!M36</f>
        <v>2137000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6" t="s">
        <v>624</v>
      </c>
      <c r="D101" s="264"/>
      <c r="E101" s="265"/>
      <c r="F101" s="264"/>
      <c r="G101" s="265"/>
      <c r="H101" s="9" t="str">
        <f>+IF(I101=""," ",VLOOKUP(I101,Listas!$I$8:$J$10,2,FALSE))</f>
        <v xml:space="preserve"> </v>
      </c>
      <c r="I101" s="326"/>
      <c r="J101" s="360" t="str">
        <f>+IF(K101=""," ",VLOOKUP(K101,PUC!$B:$C,2,FALSE))</f>
        <v xml:space="preserve"> </v>
      </c>
      <c r="K101" s="326"/>
      <c r="L101" s="11" t="str">
        <f>+IF(M101=""," ",VLOOKUP(M101,Listas!$F$9:$G$17,2,FALSE))</f>
        <v xml:space="preserve"> </v>
      </c>
      <c r="M101" s="348"/>
      <c r="N101" s="337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6" t="s">
        <v>624</v>
      </c>
      <c r="D102" s="264"/>
      <c r="E102" s="265"/>
      <c r="F102" s="264"/>
      <c r="G102" s="265"/>
      <c r="H102" s="9" t="str">
        <f>+IF(I102=""," ",VLOOKUP(I102,Listas!$I$8:$J$10,2,FALSE))</f>
        <v xml:space="preserve"> </v>
      </c>
      <c r="I102" s="326"/>
      <c r="J102" s="360" t="str">
        <f>+IF(K102=""," ",VLOOKUP(K102,PUC!$B:$C,2,FALSE))</f>
        <v xml:space="preserve"> </v>
      </c>
      <c r="K102" s="326"/>
      <c r="L102" s="11" t="str">
        <f>+IF(M102=""," ",VLOOKUP(M102,Listas!$F$9:$G$17,2,FALSE))</f>
        <v xml:space="preserve"> </v>
      </c>
      <c r="M102" s="348"/>
      <c r="N102" s="337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6" t="s">
        <v>624</v>
      </c>
      <c r="D103" s="264"/>
      <c r="E103" s="265"/>
      <c r="F103" s="264"/>
      <c r="G103" s="265"/>
      <c r="H103" s="9" t="str">
        <f>+IF(I103=""," ",VLOOKUP(I103,Listas!$I$8:$J$10,2,FALSE))</f>
        <v xml:space="preserve"> </v>
      </c>
      <c r="I103" s="326"/>
      <c r="J103" s="360" t="str">
        <f>+IF(K103=""," ",VLOOKUP(K103,PUC!$B:$C,2,FALSE))</f>
        <v xml:space="preserve"> </v>
      </c>
      <c r="K103" s="326"/>
      <c r="L103" s="11" t="str">
        <f>+IF(M103=""," ",VLOOKUP(M103,Listas!$F$9:$G$17,2,FALSE))</f>
        <v xml:space="preserve"> </v>
      </c>
      <c r="M103" s="348"/>
      <c r="N103" s="337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6" t="s">
        <v>624</v>
      </c>
      <c r="D104" s="264"/>
      <c r="E104" s="265"/>
      <c r="F104" s="264"/>
      <c r="G104" s="265"/>
      <c r="H104" s="9" t="str">
        <f>+IF(I104=""," ",VLOOKUP(I104,Listas!$I$8:$J$10,2,FALSE))</f>
        <v xml:space="preserve"> </v>
      </c>
      <c r="I104" s="326"/>
      <c r="J104" s="360" t="str">
        <f>+IF(K104=""," ",VLOOKUP(K104,PUC!$B:$C,2,FALSE))</f>
        <v xml:space="preserve"> </v>
      </c>
      <c r="K104" s="326"/>
      <c r="L104" s="11" t="str">
        <f>+IF(M104=""," ",VLOOKUP(M104,Listas!$F$9:$G$17,2,FALSE))</f>
        <v xml:space="preserve"> </v>
      </c>
      <c r="M104" s="348"/>
      <c r="N104" s="337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7"/>
      <c r="B105" s="584" t="s">
        <v>280</v>
      </c>
      <c r="C105" s="585"/>
      <c r="D105" s="585"/>
      <c r="E105" s="585"/>
      <c r="F105" s="585"/>
      <c r="G105" s="585"/>
      <c r="H105" s="585"/>
      <c r="I105" s="585"/>
      <c r="J105" s="585"/>
      <c r="K105" s="585"/>
      <c r="L105" s="585"/>
      <c r="M105" s="585"/>
      <c r="N105" s="280">
        <f>SUM(N14:N104)</f>
        <v>99449000</v>
      </c>
    </row>
    <row r="106" spans="1:29" ht="13.5" customHeight="1" thickBot="1">
      <c r="A106" s="6"/>
      <c r="B106" s="33"/>
      <c r="C106" s="277"/>
      <c r="D106" s="277"/>
      <c r="E106" s="277"/>
      <c r="F106" s="277"/>
      <c r="G106" s="277"/>
      <c r="H106" s="278"/>
      <c r="I106" s="371"/>
      <c r="J106" s="279"/>
      <c r="K106" s="371"/>
      <c r="L106" s="312"/>
      <c r="M106" s="353"/>
      <c r="N106" s="341"/>
    </row>
    <row r="107" spans="1:29" s="60" customFormat="1" ht="19.5" customHeight="1">
      <c r="A107" s="34"/>
      <c r="B107" s="35"/>
      <c r="C107" s="327"/>
      <c r="D107" s="36"/>
      <c r="E107" s="35"/>
      <c r="F107" s="36"/>
      <c r="G107" s="36"/>
      <c r="H107" s="36"/>
      <c r="I107" s="327"/>
      <c r="J107" s="36"/>
      <c r="K107" s="374"/>
      <c r="L107" s="313"/>
      <c r="M107" s="354"/>
      <c r="N107" s="342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8"/>
      <c r="D108" s="40"/>
      <c r="E108" s="263" t="s">
        <v>130</v>
      </c>
      <c r="F108" s="41"/>
      <c r="G108" s="41"/>
      <c r="H108" s="41"/>
      <c r="I108" s="372"/>
      <c r="J108" s="41"/>
      <c r="K108" s="375" t="s">
        <v>11</v>
      </c>
      <c r="L108" s="314"/>
      <c r="M108" s="355"/>
      <c r="N108" s="343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9"/>
      <c r="D109" s="45"/>
      <c r="E109" s="39" t="s">
        <v>233</v>
      </c>
      <c r="F109" s="40"/>
      <c r="G109" s="40"/>
      <c r="H109" s="45"/>
      <c r="I109" s="329"/>
      <c r="J109" s="45"/>
      <c r="K109" s="376" t="s">
        <v>247</v>
      </c>
      <c r="L109" s="315" t="str">
        <f>+INGRESOS!J112</f>
        <v>Jaime Alonso Velez Mazo</v>
      </c>
      <c r="M109" s="356"/>
      <c r="N109" s="344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9"/>
      <c r="D110" s="45"/>
      <c r="E110" s="39" t="s">
        <v>234</v>
      </c>
      <c r="F110" s="40"/>
      <c r="G110" s="40"/>
      <c r="H110" s="45"/>
      <c r="I110" s="329"/>
      <c r="J110" s="45"/>
      <c r="K110" s="375" t="s">
        <v>246</v>
      </c>
      <c r="L110" s="315" t="str">
        <f>+INGRESOS!J113</f>
        <v>Asistente de Presidencia para Presupuesto</v>
      </c>
      <c r="M110" s="356"/>
      <c r="N110" s="344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9"/>
      <c r="D111" s="45"/>
      <c r="E111" s="39" t="s">
        <v>235</v>
      </c>
      <c r="F111" s="40"/>
      <c r="G111" s="40"/>
      <c r="H111" s="45"/>
      <c r="I111" s="329"/>
      <c r="J111" s="45"/>
      <c r="K111" s="376" t="s">
        <v>236</v>
      </c>
      <c r="L111" s="315"/>
      <c r="M111" s="356"/>
      <c r="N111" s="344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30"/>
      <c r="D112" s="48"/>
      <c r="E112" s="47"/>
      <c r="F112" s="48"/>
      <c r="G112" s="48"/>
      <c r="H112" s="48"/>
      <c r="I112" s="330"/>
      <c r="J112" s="48"/>
      <c r="K112" s="377"/>
      <c r="L112" s="316"/>
      <c r="M112" s="357"/>
      <c r="N112" s="345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B105:M105"/>
    <mergeCell ref="W12:W13"/>
    <mergeCell ref="F71:F76"/>
    <mergeCell ref="F58:F60"/>
    <mergeCell ref="F66:F67"/>
    <mergeCell ref="F61:F64"/>
    <mergeCell ref="F29:F30"/>
    <mergeCell ref="F37:F43"/>
    <mergeCell ref="F44:F55"/>
    <mergeCell ref="F31:F32"/>
    <mergeCell ref="F33:F34"/>
    <mergeCell ref="O11:Z11"/>
    <mergeCell ref="H12:I12"/>
    <mergeCell ref="J12:K12"/>
    <mergeCell ref="L12:M12"/>
    <mergeCell ref="N12:N13"/>
    <mergeCell ref="O12:O13"/>
    <mergeCell ref="P12:P13"/>
    <mergeCell ref="Q12:Q13"/>
    <mergeCell ref="X12:X13"/>
    <mergeCell ref="Y12:Y13"/>
    <mergeCell ref="Z12:Z13"/>
    <mergeCell ref="R12:R13"/>
    <mergeCell ref="S12:S13"/>
    <mergeCell ref="T12:T13"/>
    <mergeCell ref="U12:U13"/>
    <mergeCell ref="V12:V13"/>
    <mergeCell ref="A1:Z1"/>
    <mergeCell ref="B2:Z2"/>
    <mergeCell ref="B3:Z3"/>
    <mergeCell ref="A4:N4"/>
    <mergeCell ref="A5:N5"/>
    <mergeCell ref="A7:N7"/>
    <mergeCell ref="I9:Z9"/>
    <mergeCell ref="B6:G6"/>
    <mergeCell ref="H6:K6"/>
    <mergeCell ref="L6:M6"/>
    <mergeCell ref="N6:Z6"/>
    <mergeCell ref="C9:G9"/>
    <mergeCell ref="C8:G8"/>
    <mergeCell ref="A10:N10"/>
    <mergeCell ref="H11:N11"/>
    <mergeCell ref="F23:F24"/>
    <mergeCell ref="F25:F26"/>
    <mergeCell ref="F27:F28"/>
    <mergeCell ref="B11:C12"/>
    <mergeCell ref="D11:D13"/>
    <mergeCell ref="E11:E13"/>
    <mergeCell ref="F11:F12"/>
    <mergeCell ref="G11:G12"/>
    <mergeCell ref="F13:G13"/>
    <mergeCell ref="F14:F15"/>
    <mergeCell ref="F16:F17"/>
  </mergeCells>
  <dataValidations count="3">
    <dataValidation type="list" allowBlank="1" showInputMessage="1" showErrorMessage="1" sqref="K93:K95 K79:K80 K21:K23 K42:K57 K75:K76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77:K78 K96:K100 K72:K74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I79 I21:I23 I25:I36 I42:I57 I75:I76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I77:I78 I96:I100 I72:I74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5" workbookViewId="0">
      <selection activeCell="G20" sqref="G20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3" t="s">
        <v>287</v>
      </c>
      <c r="B7" s="304" t="s">
        <v>430</v>
      </c>
      <c r="C7" s="304" t="s">
        <v>431</v>
      </c>
      <c r="D7" s="303" t="s">
        <v>287</v>
      </c>
      <c r="F7" s="310" t="s">
        <v>444</v>
      </c>
      <c r="G7" s="310" t="s">
        <v>7</v>
      </c>
      <c r="I7" s="310" t="s">
        <v>7</v>
      </c>
      <c r="J7" s="310" t="s">
        <v>465</v>
      </c>
      <c r="L7" s="310" t="s">
        <v>622</v>
      </c>
      <c r="M7" s="310" t="s">
        <v>623</v>
      </c>
    </row>
    <row r="8" spans="1:13">
      <c r="A8" s="305" t="s">
        <v>288</v>
      </c>
      <c r="B8" s="305" t="s">
        <v>289</v>
      </c>
      <c r="C8" s="305" t="s">
        <v>144</v>
      </c>
      <c r="D8" s="305" t="s">
        <v>288</v>
      </c>
      <c r="F8" s="306" t="s">
        <v>445</v>
      </c>
      <c r="G8" s="307" t="s">
        <v>446</v>
      </c>
      <c r="I8" s="322" t="s">
        <v>467</v>
      </c>
      <c r="J8" s="323" t="s">
        <v>448</v>
      </c>
      <c r="L8" s="324" t="s">
        <v>474</v>
      </c>
      <c r="M8" s="325" t="s">
        <v>166</v>
      </c>
    </row>
    <row r="9" spans="1:13">
      <c r="A9" s="305" t="s">
        <v>288</v>
      </c>
      <c r="B9" s="305" t="s">
        <v>290</v>
      </c>
      <c r="C9" s="305" t="s">
        <v>145</v>
      </c>
      <c r="D9" s="305" t="s">
        <v>288</v>
      </c>
      <c r="F9" s="306" t="s">
        <v>447</v>
      </c>
      <c r="G9" s="307" t="s">
        <v>448</v>
      </c>
      <c r="I9" s="322" t="s">
        <v>468</v>
      </c>
      <c r="J9" s="323" t="s">
        <v>450</v>
      </c>
      <c r="L9" s="324" t="s">
        <v>475</v>
      </c>
      <c r="M9" s="325" t="s">
        <v>167</v>
      </c>
    </row>
    <row r="10" spans="1:13">
      <c r="A10" s="305" t="s">
        <v>288</v>
      </c>
      <c r="B10" s="305" t="s">
        <v>292</v>
      </c>
      <c r="C10" s="305" t="s">
        <v>291</v>
      </c>
      <c r="D10" s="305" t="s">
        <v>288</v>
      </c>
      <c r="F10" s="306" t="s">
        <v>449</v>
      </c>
      <c r="G10" s="307" t="s">
        <v>450</v>
      </c>
      <c r="I10" s="322" t="s">
        <v>469</v>
      </c>
      <c r="J10" s="323" t="s">
        <v>452</v>
      </c>
      <c r="L10" s="324" t="s">
        <v>476</v>
      </c>
      <c r="M10" s="325" t="s">
        <v>206</v>
      </c>
    </row>
    <row r="11" spans="1:13">
      <c r="A11" s="305" t="s">
        <v>288</v>
      </c>
      <c r="B11" s="305" t="s">
        <v>294</v>
      </c>
      <c r="C11" s="305" t="s">
        <v>293</v>
      </c>
      <c r="D11" s="305" t="s">
        <v>288</v>
      </c>
      <c r="F11" s="306" t="s">
        <v>451</v>
      </c>
      <c r="G11" s="307" t="s">
        <v>452</v>
      </c>
      <c r="I11" s="319" t="s">
        <v>466</v>
      </c>
      <c r="J11" s="320"/>
      <c r="L11" s="324" t="s">
        <v>477</v>
      </c>
      <c r="M11" s="325" t="s">
        <v>207</v>
      </c>
    </row>
    <row r="12" spans="1:13">
      <c r="A12" s="305" t="s">
        <v>288</v>
      </c>
      <c r="B12" s="305" t="s">
        <v>296</v>
      </c>
      <c r="C12" s="305" t="s">
        <v>295</v>
      </c>
      <c r="D12" s="305" t="s">
        <v>288</v>
      </c>
      <c r="F12" s="306" t="s">
        <v>453</v>
      </c>
      <c r="G12" s="307" t="s">
        <v>454</v>
      </c>
      <c r="I12" s="322" t="s">
        <v>470</v>
      </c>
      <c r="J12" s="323" t="s">
        <v>454</v>
      </c>
      <c r="L12" s="324" t="s">
        <v>478</v>
      </c>
      <c r="M12" s="325" t="s">
        <v>208</v>
      </c>
    </row>
    <row r="13" spans="1:13">
      <c r="A13" s="305" t="s">
        <v>288</v>
      </c>
      <c r="B13" s="305" t="s">
        <v>298</v>
      </c>
      <c r="C13" s="305" t="s">
        <v>297</v>
      </c>
      <c r="D13" s="305" t="s">
        <v>288</v>
      </c>
      <c r="F13" s="306" t="s">
        <v>455</v>
      </c>
      <c r="G13" s="307" t="s">
        <v>456</v>
      </c>
      <c r="I13" s="322" t="s">
        <v>471</v>
      </c>
      <c r="J13" s="323" t="s">
        <v>456</v>
      </c>
      <c r="L13" s="324" t="s">
        <v>479</v>
      </c>
      <c r="M13" s="325" t="s">
        <v>209</v>
      </c>
    </row>
    <row r="14" spans="1:13">
      <c r="A14" s="305" t="s">
        <v>288</v>
      </c>
      <c r="B14" s="305" t="s">
        <v>300</v>
      </c>
      <c r="C14" s="305" t="s">
        <v>299</v>
      </c>
      <c r="D14" s="305" t="s">
        <v>288</v>
      </c>
      <c r="F14" s="306" t="s">
        <v>457</v>
      </c>
      <c r="G14" s="307" t="s">
        <v>458</v>
      </c>
      <c r="I14" s="322" t="s">
        <v>468</v>
      </c>
      <c r="J14" s="323" t="s">
        <v>450</v>
      </c>
      <c r="L14" s="324" t="s">
        <v>480</v>
      </c>
      <c r="M14" s="325" t="s">
        <v>222</v>
      </c>
    </row>
    <row r="15" spans="1:13">
      <c r="A15" s="305" t="s">
        <v>301</v>
      </c>
      <c r="B15" s="305" t="s">
        <v>302</v>
      </c>
      <c r="C15" s="305" t="s">
        <v>146</v>
      </c>
      <c r="D15" s="305" t="s">
        <v>301</v>
      </c>
      <c r="F15" s="306" t="s">
        <v>459</v>
      </c>
      <c r="G15" s="307" t="s">
        <v>460</v>
      </c>
      <c r="L15" s="324" t="s">
        <v>481</v>
      </c>
      <c r="M15" s="325" t="s">
        <v>210</v>
      </c>
    </row>
    <row r="16" spans="1:13">
      <c r="A16" s="305" t="s">
        <v>301</v>
      </c>
      <c r="B16" s="305" t="s">
        <v>303</v>
      </c>
      <c r="C16" s="305" t="s">
        <v>147</v>
      </c>
      <c r="D16" s="305" t="s">
        <v>301</v>
      </c>
      <c r="F16" s="306" t="s">
        <v>461</v>
      </c>
      <c r="G16" s="307" t="s">
        <v>462</v>
      </c>
      <c r="I16" s="322" t="s">
        <v>472</v>
      </c>
      <c r="J16" s="323" t="s">
        <v>458</v>
      </c>
      <c r="L16" s="324" t="s">
        <v>483</v>
      </c>
      <c r="M16" s="325" t="s">
        <v>482</v>
      </c>
    </row>
    <row r="17" spans="1:13" ht="15.75" thickBot="1">
      <c r="A17" s="305" t="s">
        <v>301</v>
      </c>
      <c r="B17" s="305" t="s">
        <v>304</v>
      </c>
      <c r="C17" s="305" t="s">
        <v>148</v>
      </c>
      <c r="D17" s="305" t="s">
        <v>301</v>
      </c>
      <c r="F17" s="308" t="s">
        <v>463</v>
      </c>
      <c r="G17" s="309" t="s">
        <v>464</v>
      </c>
      <c r="I17" s="322" t="s">
        <v>468</v>
      </c>
      <c r="J17" s="323" t="s">
        <v>450</v>
      </c>
      <c r="L17" s="324" t="s">
        <v>484</v>
      </c>
      <c r="M17" s="325" t="s">
        <v>211</v>
      </c>
    </row>
    <row r="18" spans="1:13">
      <c r="A18" s="305" t="s">
        <v>301</v>
      </c>
      <c r="B18" s="305" t="s">
        <v>305</v>
      </c>
      <c r="C18" s="305" t="s">
        <v>149</v>
      </c>
      <c r="D18" s="305" t="s">
        <v>301</v>
      </c>
      <c r="L18" s="324" t="s">
        <v>485</v>
      </c>
      <c r="M18" s="325" t="s">
        <v>212</v>
      </c>
    </row>
    <row r="19" spans="1:13">
      <c r="A19" s="305" t="s">
        <v>301</v>
      </c>
      <c r="B19" s="305" t="s">
        <v>306</v>
      </c>
      <c r="C19" s="305" t="s">
        <v>205</v>
      </c>
      <c r="D19" s="305" t="s">
        <v>301</v>
      </c>
      <c r="I19" s="322" t="s">
        <v>473</v>
      </c>
      <c r="J19" s="323" t="s">
        <v>454</v>
      </c>
      <c r="L19" s="324" t="s">
        <v>486</v>
      </c>
      <c r="M19" s="325" t="s">
        <v>213</v>
      </c>
    </row>
    <row r="20" spans="1:13">
      <c r="A20" s="305" t="s">
        <v>301</v>
      </c>
      <c r="B20" s="305" t="s">
        <v>307</v>
      </c>
      <c r="C20" s="305" t="s">
        <v>150</v>
      </c>
      <c r="D20" s="305" t="s">
        <v>301</v>
      </c>
      <c r="I20" s="319" t="s">
        <v>466</v>
      </c>
      <c r="J20" s="320"/>
      <c r="L20" s="324" t="s">
        <v>488</v>
      </c>
      <c r="M20" s="325" t="s">
        <v>487</v>
      </c>
    </row>
    <row r="21" spans="1:13">
      <c r="A21" s="305" t="s">
        <v>301</v>
      </c>
      <c r="B21" s="305" t="s">
        <v>308</v>
      </c>
      <c r="C21" s="305" t="s">
        <v>151</v>
      </c>
      <c r="D21" s="305" t="s">
        <v>301</v>
      </c>
      <c r="I21" s="429" t="s">
        <v>772</v>
      </c>
      <c r="J21" s="323" t="s">
        <v>460</v>
      </c>
      <c r="L21" s="324" t="s">
        <v>490</v>
      </c>
      <c r="M21" s="325" t="s">
        <v>489</v>
      </c>
    </row>
    <row r="22" spans="1:13">
      <c r="A22" s="305" t="s">
        <v>301</v>
      </c>
      <c r="B22" s="305" t="s">
        <v>310</v>
      </c>
      <c r="C22" s="305" t="s">
        <v>309</v>
      </c>
      <c r="D22" s="305" t="s">
        <v>301</v>
      </c>
      <c r="I22" s="322" t="s">
        <v>1279</v>
      </c>
      <c r="J22" s="323" t="s">
        <v>462</v>
      </c>
      <c r="L22" s="324" t="s">
        <v>491</v>
      </c>
      <c r="M22" s="325" t="s">
        <v>214</v>
      </c>
    </row>
    <row r="23" spans="1:13">
      <c r="A23" s="305" t="s">
        <v>301</v>
      </c>
      <c r="B23" s="305" t="s">
        <v>312</v>
      </c>
      <c r="C23" s="305" t="s">
        <v>311</v>
      </c>
      <c r="D23" s="305" t="s">
        <v>301</v>
      </c>
      <c r="I23" s="322" t="s">
        <v>468</v>
      </c>
      <c r="J23" s="323" t="s">
        <v>450</v>
      </c>
      <c r="L23" s="324" t="s">
        <v>493</v>
      </c>
      <c r="M23" s="325" t="s">
        <v>492</v>
      </c>
    </row>
    <row r="24" spans="1:13">
      <c r="A24" s="305" t="s">
        <v>301</v>
      </c>
      <c r="B24" s="305" t="s">
        <v>314</v>
      </c>
      <c r="C24" s="305" t="s">
        <v>313</v>
      </c>
      <c r="D24" s="305" t="s">
        <v>301</v>
      </c>
      <c r="I24" s="321" t="s">
        <v>466</v>
      </c>
      <c r="J24" s="321"/>
      <c r="L24" s="324" t="s">
        <v>494</v>
      </c>
      <c r="M24" s="325" t="s">
        <v>215</v>
      </c>
    </row>
    <row r="25" spans="1:13">
      <c r="A25" s="305" t="s">
        <v>301</v>
      </c>
      <c r="B25" s="305" t="s">
        <v>316</v>
      </c>
      <c r="C25" s="305" t="s">
        <v>315</v>
      </c>
      <c r="D25" s="305" t="s">
        <v>301</v>
      </c>
      <c r="L25" s="324" t="s">
        <v>495</v>
      </c>
      <c r="M25" s="325" t="s">
        <v>216</v>
      </c>
    </row>
    <row r="26" spans="1:13">
      <c r="A26" s="305" t="s">
        <v>301</v>
      </c>
      <c r="B26" s="305" t="s">
        <v>318</v>
      </c>
      <c r="C26" s="305" t="s">
        <v>317</v>
      </c>
      <c r="D26" s="305" t="s">
        <v>301</v>
      </c>
      <c r="L26" s="324" t="s">
        <v>496</v>
      </c>
      <c r="M26" s="325" t="s">
        <v>217</v>
      </c>
    </row>
    <row r="27" spans="1:13">
      <c r="A27" s="305" t="s">
        <v>301</v>
      </c>
      <c r="B27" s="305" t="s">
        <v>320</v>
      </c>
      <c r="C27" s="305" t="s">
        <v>319</v>
      </c>
      <c r="D27" s="305" t="s">
        <v>301</v>
      </c>
      <c r="L27" s="324" t="s">
        <v>498</v>
      </c>
      <c r="M27" s="325" t="s">
        <v>497</v>
      </c>
    </row>
    <row r="28" spans="1:13">
      <c r="A28" s="305" t="s">
        <v>301</v>
      </c>
      <c r="B28" s="305" t="s">
        <v>322</v>
      </c>
      <c r="C28" s="305" t="s">
        <v>321</v>
      </c>
      <c r="D28" s="305" t="s">
        <v>301</v>
      </c>
      <c r="L28" s="324" t="s">
        <v>500</v>
      </c>
      <c r="M28" s="325" t="s">
        <v>499</v>
      </c>
    </row>
    <row r="29" spans="1:13">
      <c r="A29" s="305" t="s">
        <v>301</v>
      </c>
      <c r="B29" s="305" t="s">
        <v>324</v>
      </c>
      <c r="C29" s="305" t="s">
        <v>323</v>
      </c>
      <c r="D29" s="305" t="s">
        <v>301</v>
      </c>
      <c r="L29" s="324" t="s">
        <v>502</v>
      </c>
      <c r="M29" s="325" t="s">
        <v>501</v>
      </c>
    </row>
    <row r="30" spans="1:13">
      <c r="A30" s="305" t="s">
        <v>301</v>
      </c>
      <c r="B30" s="305" t="s">
        <v>326</v>
      </c>
      <c r="C30" s="305" t="s">
        <v>325</v>
      </c>
      <c r="D30" s="305" t="s">
        <v>301</v>
      </c>
      <c r="L30" s="324" t="s">
        <v>504</v>
      </c>
      <c r="M30" s="325" t="s">
        <v>503</v>
      </c>
    </row>
    <row r="31" spans="1:13">
      <c r="A31" s="305" t="s">
        <v>301</v>
      </c>
      <c r="B31" s="305" t="s">
        <v>328</v>
      </c>
      <c r="C31" s="305" t="s">
        <v>327</v>
      </c>
      <c r="D31" s="305" t="s">
        <v>301</v>
      </c>
      <c r="L31" s="324" t="s">
        <v>506</v>
      </c>
      <c r="M31" s="325" t="s">
        <v>505</v>
      </c>
    </row>
    <row r="32" spans="1:13">
      <c r="A32" s="305" t="s">
        <v>301</v>
      </c>
      <c r="B32" s="305" t="s">
        <v>330</v>
      </c>
      <c r="C32" s="305" t="s">
        <v>329</v>
      </c>
      <c r="D32" s="305" t="s">
        <v>301</v>
      </c>
      <c r="L32" s="324" t="s">
        <v>508</v>
      </c>
      <c r="M32" s="325" t="s">
        <v>507</v>
      </c>
    </row>
    <row r="33" spans="1:13">
      <c r="A33" s="305" t="s">
        <v>301</v>
      </c>
      <c r="B33" s="305" t="s">
        <v>332</v>
      </c>
      <c r="C33" s="305" t="s">
        <v>331</v>
      </c>
      <c r="D33" s="305" t="s">
        <v>301</v>
      </c>
      <c r="L33" s="324" t="s">
        <v>510</v>
      </c>
      <c r="M33" s="325" t="s">
        <v>509</v>
      </c>
    </row>
    <row r="34" spans="1:13">
      <c r="A34" s="305" t="s">
        <v>333</v>
      </c>
      <c r="B34" s="305" t="s">
        <v>334</v>
      </c>
      <c r="C34" s="305" t="s">
        <v>152</v>
      </c>
      <c r="D34" s="305" t="s">
        <v>333</v>
      </c>
      <c r="L34" s="324" t="s">
        <v>511</v>
      </c>
      <c r="M34" s="325" t="s">
        <v>218</v>
      </c>
    </row>
    <row r="35" spans="1:13">
      <c r="A35" s="305" t="s">
        <v>333</v>
      </c>
      <c r="B35" s="305" t="s">
        <v>335</v>
      </c>
      <c r="C35" s="305" t="s">
        <v>153</v>
      </c>
      <c r="D35" s="305" t="s">
        <v>333</v>
      </c>
      <c r="L35" s="324" t="s">
        <v>512</v>
      </c>
      <c r="M35" s="325" t="s">
        <v>219</v>
      </c>
    </row>
    <row r="36" spans="1:13">
      <c r="A36" s="305" t="s">
        <v>333</v>
      </c>
      <c r="B36" s="305" t="s">
        <v>336</v>
      </c>
      <c r="C36" s="305" t="s">
        <v>154</v>
      </c>
      <c r="D36" s="305" t="s">
        <v>333</v>
      </c>
      <c r="L36" s="324" t="s">
        <v>513</v>
      </c>
      <c r="M36" s="325" t="s">
        <v>239</v>
      </c>
    </row>
    <row r="37" spans="1:13">
      <c r="A37" s="305" t="s">
        <v>333</v>
      </c>
      <c r="B37" s="305" t="s">
        <v>337</v>
      </c>
      <c r="C37" s="305" t="s">
        <v>155</v>
      </c>
      <c r="D37" s="305" t="s">
        <v>333</v>
      </c>
      <c r="L37" s="324" t="s">
        <v>514</v>
      </c>
      <c r="M37" s="325" t="s">
        <v>238</v>
      </c>
    </row>
    <row r="38" spans="1:13">
      <c r="A38" s="305" t="s">
        <v>333</v>
      </c>
      <c r="B38" s="305" t="s">
        <v>339</v>
      </c>
      <c r="C38" s="305" t="s">
        <v>338</v>
      </c>
      <c r="D38" s="305" t="s">
        <v>333</v>
      </c>
      <c r="L38" s="324" t="s">
        <v>515</v>
      </c>
      <c r="M38" s="325" t="s">
        <v>240</v>
      </c>
    </row>
    <row r="39" spans="1:13">
      <c r="A39" s="305" t="s">
        <v>333</v>
      </c>
      <c r="B39" s="305" t="s">
        <v>341</v>
      </c>
      <c r="C39" s="305" t="s">
        <v>340</v>
      </c>
      <c r="D39" s="305" t="s">
        <v>333</v>
      </c>
      <c r="L39" s="324" t="s">
        <v>516</v>
      </c>
      <c r="M39" s="325" t="s">
        <v>241</v>
      </c>
    </row>
    <row r="40" spans="1:13">
      <c r="A40" s="305" t="s">
        <v>333</v>
      </c>
      <c r="B40" s="305" t="s">
        <v>343</v>
      </c>
      <c r="C40" s="305" t="s">
        <v>342</v>
      </c>
      <c r="D40" s="305" t="s">
        <v>333</v>
      </c>
      <c r="L40" s="324" t="s">
        <v>517</v>
      </c>
      <c r="M40" s="325" t="s">
        <v>242</v>
      </c>
    </row>
    <row r="41" spans="1:13">
      <c r="A41" s="305" t="s">
        <v>333</v>
      </c>
      <c r="B41" s="305" t="s">
        <v>345</v>
      </c>
      <c r="C41" s="305" t="s">
        <v>344</v>
      </c>
      <c r="D41" s="305" t="s">
        <v>333</v>
      </c>
      <c r="L41" s="324" t="s">
        <v>262</v>
      </c>
      <c r="M41" s="325" t="s">
        <v>261</v>
      </c>
    </row>
    <row r="42" spans="1:13">
      <c r="A42" s="305" t="s">
        <v>333</v>
      </c>
      <c r="B42" s="305" t="s">
        <v>347</v>
      </c>
      <c r="C42" s="305" t="s">
        <v>346</v>
      </c>
      <c r="D42" s="305" t="s">
        <v>333</v>
      </c>
      <c r="L42" s="324" t="s">
        <v>264</v>
      </c>
      <c r="M42" s="325" t="s">
        <v>263</v>
      </c>
    </row>
    <row r="43" spans="1:13">
      <c r="A43" s="305" t="s">
        <v>333</v>
      </c>
      <c r="B43" s="305" t="s">
        <v>349</v>
      </c>
      <c r="C43" s="305" t="s">
        <v>348</v>
      </c>
      <c r="D43" s="305" t="s">
        <v>333</v>
      </c>
      <c r="L43" s="324" t="s">
        <v>266</v>
      </c>
      <c r="M43" s="325" t="s">
        <v>265</v>
      </c>
    </row>
    <row r="44" spans="1:13">
      <c r="A44" s="305" t="s">
        <v>333</v>
      </c>
      <c r="B44" s="305" t="s">
        <v>353</v>
      </c>
      <c r="C44" s="305" t="s">
        <v>352</v>
      </c>
      <c r="D44" s="305" t="s">
        <v>333</v>
      </c>
      <c r="L44" s="324" t="s">
        <v>267</v>
      </c>
      <c r="M44" s="325" t="s">
        <v>518</v>
      </c>
    </row>
    <row r="45" spans="1:13">
      <c r="A45" s="305" t="s">
        <v>354</v>
      </c>
      <c r="B45" s="305" t="s">
        <v>355</v>
      </c>
      <c r="C45" s="305" t="s">
        <v>156</v>
      </c>
      <c r="D45" s="305" t="s">
        <v>354</v>
      </c>
      <c r="L45" s="324" t="s">
        <v>519</v>
      </c>
      <c r="M45" s="325" t="s">
        <v>243</v>
      </c>
    </row>
    <row r="46" spans="1:13">
      <c r="A46" s="305" t="s">
        <v>354</v>
      </c>
      <c r="B46" s="305" t="s">
        <v>356</v>
      </c>
      <c r="C46" s="305" t="s">
        <v>157</v>
      </c>
      <c r="D46" s="305" t="s">
        <v>354</v>
      </c>
      <c r="L46" s="324" t="s">
        <v>520</v>
      </c>
      <c r="M46" s="325" t="s">
        <v>244</v>
      </c>
    </row>
    <row r="47" spans="1:13">
      <c r="A47" s="305" t="s">
        <v>354</v>
      </c>
      <c r="B47" s="305" t="s">
        <v>357</v>
      </c>
      <c r="C47" s="305" t="s">
        <v>158</v>
      </c>
      <c r="D47" s="305" t="s">
        <v>354</v>
      </c>
      <c r="L47" s="324" t="s">
        <v>521</v>
      </c>
      <c r="M47" s="325" t="s">
        <v>220</v>
      </c>
    </row>
    <row r="48" spans="1:13">
      <c r="A48" s="305" t="s">
        <v>354</v>
      </c>
      <c r="B48" s="305" t="s">
        <v>358</v>
      </c>
      <c r="C48" s="305" t="s">
        <v>159</v>
      </c>
      <c r="D48" s="305" t="s">
        <v>354</v>
      </c>
      <c r="L48" s="324" t="s">
        <v>522</v>
      </c>
      <c r="M48" s="325" t="s">
        <v>245</v>
      </c>
    </row>
    <row r="49" spans="1:13">
      <c r="A49" s="305" t="s">
        <v>354</v>
      </c>
      <c r="B49" s="305" t="s">
        <v>359</v>
      </c>
      <c r="C49" s="305" t="s">
        <v>160</v>
      </c>
      <c r="D49" s="305" t="s">
        <v>354</v>
      </c>
      <c r="L49" s="324" t="s">
        <v>523</v>
      </c>
      <c r="M49" s="325" t="s">
        <v>221</v>
      </c>
    </row>
    <row r="50" spans="1:13">
      <c r="A50" s="305" t="s">
        <v>354</v>
      </c>
      <c r="B50" s="305" t="s">
        <v>350</v>
      </c>
      <c r="C50" s="305" t="s">
        <v>161</v>
      </c>
      <c r="D50" s="305" t="s">
        <v>354</v>
      </c>
      <c r="L50" s="324" t="s">
        <v>525</v>
      </c>
      <c r="M50" s="325" t="s">
        <v>524</v>
      </c>
    </row>
    <row r="51" spans="1:13">
      <c r="A51" s="305" t="s">
        <v>354</v>
      </c>
      <c r="B51" s="305" t="s">
        <v>361</v>
      </c>
      <c r="C51" s="305" t="s">
        <v>360</v>
      </c>
      <c r="D51" s="305" t="s">
        <v>354</v>
      </c>
      <c r="L51" s="324" t="s">
        <v>527</v>
      </c>
      <c r="M51" s="325" t="s">
        <v>526</v>
      </c>
    </row>
    <row r="52" spans="1:13">
      <c r="A52" s="305" t="s">
        <v>354</v>
      </c>
      <c r="B52" s="305" t="s">
        <v>363</v>
      </c>
      <c r="C52" s="305" t="s">
        <v>362</v>
      </c>
      <c r="D52" s="305" t="s">
        <v>354</v>
      </c>
      <c r="L52" s="324" t="s">
        <v>529</v>
      </c>
      <c r="M52" s="325" t="s">
        <v>528</v>
      </c>
    </row>
    <row r="53" spans="1:13">
      <c r="A53" s="305" t="s">
        <v>354</v>
      </c>
      <c r="B53" s="305" t="s">
        <v>351</v>
      </c>
      <c r="C53" s="305" t="s">
        <v>364</v>
      </c>
      <c r="D53" s="305" t="s">
        <v>354</v>
      </c>
      <c r="L53" s="324" t="s">
        <v>531</v>
      </c>
      <c r="M53" s="325" t="s">
        <v>530</v>
      </c>
    </row>
    <row r="54" spans="1:13">
      <c r="A54" s="305" t="s">
        <v>365</v>
      </c>
      <c r="B54" s="305" t="s">
        <v>366</v>
      </c>
      <c r="C54" s="305" t="s">
        <v>164</v>
      </c>
      <c r="D54" s="305" t="s">
        <v>365</v>
      </c>
      <c r="L54" s="324" t="s">
        <v>533</v>
      </c>
      <c r="M54" s="325" t="s">
        <v>532</v>
      </c>
    </row>
    <row r="55" spans="1:13">
      <c r="A55" s="305" t="s">
        <v>367</v>
      </c>
      <c r="B55" s="305" t="s">
        <v>368</v>
      </c>
      <c r="C55" s="305" t="s">
        <v>165</v>
      </c>
      <c r="D55" s="305" t="s">
        <v>367</v>
      </c>
      <c r="L55" s="324" t="s">
        <v>535</v>
      </c>
      <c r="M55" s="325" t="s">
        <v>534</v>
      </c>
    </row>
    <row r="56" spans="1:13">
      <c r="A56" s="305" t="s">
        <v>369</v>
      </c>
      <c r="B56" s="305" t="s">
        <v>370</v>
      </c>
      <c r="C56" s="305" t="s">
        <v>168</v>
      </c>
      <c r="D56" s="305" t="s">
        <v>369</v>
      </c>
      <c r="L56" s="324" t="s">
        <v>537</v>
      </c>
      <c r="M56" s="325" t="s">
        <v>536</v>
      </c>
    </row>
    <row r="57" spans="1:13">
      <c r="A57" s="305" t="s">
        <v>371</v>
      </c>
      <c r="B57" s="305" t="s">
        <v>373</v>
      </c>
      <c r="C57" s="305" t="s">
        <v>372</v>
      </c>
      <c r="D57" s="305" t="s">
        <v>371</v>
      </c>
      <c r="L57" s="324" t="s">
        <v>539</v>
      </c>
      <c r="M57" s="325" t="s">
        <v>538</v>
      </c>
    </row>
    <row r="58" spans="1:13">
      <c r="A58" s="305" t="s">
        <v>371</v>
      </c>
      <c r="B58" s="305" t="s">
        <v>375</v>
      </c>
      <c r="C58" s="305" t="s">
        <v>374</v>
      </c>
      <c r="D58" s="305" t="s">
        <v>371</v>
      </c>
      <c r="L58" s="324" t="s">
        <v>541</v>
      </c>
      <c r="M58" s="325" t="s">
        <v>540</v>
      </c>
    </row>
    <row r="59" spans="1:13">
      <c r="A59" s="305" t="s">
        <v>371</v>
      </c>
      <c r="B59" s="305" t="s">
        <v>377</v>
      </c>
      <c r="C59" s="305" t="s">
        <v>376</v>
      </c>
      <c r="D59" s="305" t="s">
        <v>371</v>
      </c>
      <c r="L59" s="324" t="s">
        <v>543</v>
      </c>
      <c r="M59" s="325" t="s">
        <v>542</v>
      </c>
    </row>
    <row r="60" spans="1:13">
      <c r="A60" s="305" t="s">
        <v>371</v>
      </c>
      <c r="B60" s="305" t="s">
        <v>379</v>
      </c>
      <c r="C60" s="305" t="s">
        <v>378</v>
      </c>
      <c r="D60" s="305" t="s">
        <v>371</v>
      </c>
      <c r="L60" s="324" t="s">
        <v>545</v>
      </c>
      <c r="M60" s="325" t="s">
        <v>544</v>
      </c>
    </row>
    <row r="61" spans="1:13">
      <c r="A61" s="305" t="s">
        <v>371</v>
      </c>
      <c r="B61" s="305" t="s">
        <v>381</v>
      </c>
      <c r="C61" s="305" t="s">
        <v>380</v>
      </c>
      <c r="D61" s="305" t="s">
        <v>371</v>
      </c>
      <c r="L61" s="324" t="s">
        <v>547</v>
      </c>
      <c r="M61" s="325" t="s">
        <v>546</v>
      </c>
    </row>
    <row r="62" spans="1:13">
      <c r="A62" s="305" t="s">
        <v>371</v>
      </c>
      <c r="B62" s="305" t="s">
        <v>383</v>
      </c>
      <c r="C62" s="305" t="s">
        <v>382</v>
      </c>
      <c r="D62" s="305" t="s">
        <v>371</v>
      </c>
      <c r="L62" s="324" t="s">
        <v>549</v>
      </c>
      <c r="M62" s="325" t="s">
        <v>548</v>
      </c>
    </row>
    <row r="63" spans="1:13">
      <c r="A63" s="305" t="s">
        <v>384</v>
      </c>
      <c r="B63" s="305" t="s">
        <v>385</v>
      </c>
      <c r="C63" s="305" t="s">
        <v>169</v>
      </c>
      <c r="D63" s="305" t="s">
        <v>384</v>
      </c>
      <c r="L63" s="324" t="s">
        <v>551</v>
      </c>
      <c r="M63" s="325" t="s">
        <v>550</v>
      </c>
    </row>
    <row r="64" spans="1:13">
      <c r="A64" s="305" t="s">
        <v>384</v>
      </c>
      <c r="B64" s="305" t="s">
        <v>386</v>
      </c>
      <c r="C64" s="305" t="s">
        <v>170</v>
      </c>
      <c r="D64" s="305" t="s">
        <v>384</v>
      </c>
      <c r="L64" s="324" t="s">
        <v>553</v>
      </c>
      <c r="M64" s="325" t="s">
        <v>552</v>
      </c>
    </row>
    <row r="65" spans="1:13">
      <c r="A65" s="305" t="s">
        <v>384</v>
      </c>
      <c r="B65" s="305" t="s">
        <v>387</v>
      </c>
      <c r="C65" s="305" t="s">
        <v>171</v>
      </c>
      <c r="D65" s="305" t="s">
        <v>384</v>
      </c>
      <c r="L65" s="324" t="s">
        <v>555</v>
      </c>
      <c r="M65" s="325" t="s">
        <v>554</v>
      </c>
    </row>
    <row r="66" spans="1:13">
      <c r="A66" s="305" t="s">
        <v>384</v>
      </c>
      <c r="B66" s="305" t="s">
        <v>388</v>
      </c>
      <c r="C66" s="305" t="s">
        <v>172</v>
      </c>
      <c r="D66" s="305" t="s">
        <v>384</v>
      </c>
      <c r="L66" s="324" t="s">
        <v>557</v>
      </c>
      <c r="M66" s="325" t="s">
        <v>556</v>
      </c>
    </row>
    <row r="67" spans="1:13">
      <c r="A67" s="305" t="s">
        <v>384</v>
      </c>
      <c r="B67" s="305" t="s">
        <v>389</v>
      </c>
      <c r="C67" s="305" t="s">
        <v>173</v>
      </c>
      <c r="D67" s="305" t="s">
        <v>384</v>
      </c>
      <c r="L67" s="324" t="s">
        <v>559</v>
      </c>
      <c r="M67" s="325" t="s">
        <v>558</v>
      </c>
    </row>
    <row r="68" spans="1:13">
      <c r="A68" s="305" t="s">
        <v>384</v>
      </c>
      <c r="B68" s="305" t="s">
        <v>390</v>
      </c>
      <c r="C68" s="305" t="s">
        <v>174</v>
      </c>
      <c r="D68" s="305" t="s">
        <v>384</v>
      </c>
      <c r="L68" s="324" t="s">
        <v>561</v>
      </c>
      <c r="M68" s="325" t="s">
        <v>560</v>
      </c>
    </row>
    <row r="69" spans="1:13">
      <c r="A69" s="305" t="s">
        <v>391</v>
      </c>
      <c r="B69" s="305" t="s">
        <v>392</v>
      </c>
      <c r="C69" s="305" t="s">
        <v>175</v>
      </c>
      <c r="D69" s="305" t="s">
        <v>391</v>
      </c>
      <c r="L69" s="324" t="s">
        <v>563</v>
      </c>
      <c r="M69" s="325" t="s">
        <v>562</v>
      </c>
    </row>
    <row r="70" spans="1:13">
      <c r="A70" s="305" t="s">
        <v>391</v>
      </c>
      <c r="B70" s="305" t="s">
        <v>393</v>
      </c>
      <c r="C70" s="305" t="s">
        <v>176</v>
      </c>
      <c r="D70" s="305" t="s">
        <v>391</v>
      </c>
      <c r="L70" s="324" t="s">
        <v>565</v>
      </c>
      <c r="M70" s="325" t="s">
        <v>564</v>
      </c>
    </row>
    <row r="71" spans="1:13">
      <c r="A71" s="305" t="s">
        <v>391</v>
      </c>
      <c r="B71" s="305" t="s">
        <v>394</v>
      </c>
      <c r="C71" s="305" t="s">
        <v>177</v>
      </c>
      <c r="D71" s="305" t="s">
        <v>391</v>
      </c>
      <c r="L71" s="324" t="s">
        <v>567</v>
      </c>
      <c r="M71" s="325" t="s">
        <v>566</v>
      </c>
    </row>
    <row r="72" spans="1:13">
      <c r="A72" s="305" t="s">
        <v>391</v>
      </c>
      <c r="B72" s="305" t="s">
        <v>395</v>
      </c>
      <c r="C72" s="305" t="s">
        <v>178</v>
      </c>
      <c r="D72" s="305" t="s">
        <v>391</v>
      </c>
      <c r="L72" s="324" t="s">
        <v>569</v>
      </c>
      <c r="M72" s="325" t="s">
        <v>568</v>
      </c>
    </row>
    <row r="73" spans="1:13">
      <c r="A73" s="305" t="s">
        <v>391</v>
      </c>
      <c r="B73" s="305" t="s">
        <v>396</v>
      </c>
      <c r="C73" s="305" t="s">
        <v>179</v>
      </c>
      <c r="D73" s="305" t="s">
        <v>391</v>
      </c>
      <c r="L73" s="324" t="s">
        <v>571</v>
      </c>
      <c r="M73" s="325" t="s">
        <v>570</v>
      </c>
    </row>
    <row r="74" spans="1:13">
      <c r="A74" s="305" t="s">
        <v>397</v>
      </c>
      <c r="B74" s="305" t="s">
        <v>398</v>
      </c>
      <c r="C74" s="305" t="s">
        <v>180</v>
      </c>
      <c r="D74" s="305" t="s">
        <v>397</v>
      </c>
      <c r="L74" s="324" t="s">
        <v>573</v>
      </c>
      <c r="M74" s="325" t="s">
        <v>572</v>
      </c>
    </row>
    <row r="75" spans="1:13">
      <c r="A75" s="305" t="s">
        <v>397</v>
      </c>
      <c r="B75" s="305" t="s">
        <v>399</v>
      </c>
      <c r="C75" s="305" t="s">
        <v>181</v>
      </c>
      <c r="D75" s="305" t="s">
        <v>397</v>
      </c>
      <c r="L75" s="324" t="s">
        <v>575</v>
      </c>
      <c r="M75" s="325" t="s">
        <v>574</v>
      </c>
    </row>
    <row r="76" spans="1:13">
      <c r="A76" s="305" t="s">
        <v>397</v>
      </c>
      <c r="B76" s="305" t="s">
        <v>400</v>
      </c>
      <c r="C76" s="305" t="s">
        <v>182</v>
      </c>
      <c r="D76" s="305" t="s">
        <v>397</v>
      </c>
      <c r="L76" s="324" t="s">
        <v>577</v>
      </c>
      <c r="M76" s="325" t="s">
        <v>576</v>
      </c>
    </row>
    <row r="77" spans="1:13">
      <c r="A77" s="305" t="s">
        <v>397</v>
      </c>
      <c r="B77" s="305" t="s">
        <v>401</v>
      </c>
      <c r="C77" s="305" t="s">
        <v>183</v>
      </c>
      <c r="D77" s="305" t="s">
        <v>397</v>
      </c>
      <c r="L77" s="324" t="s">
        <v>579</v>
      </c>
      <c r="M77" s="325" t="s">
        <v>578</v>
      </c>
    </row>
    <row r="78" spans="1:13">
      <c r="A78" s="305" t="s">
        <v>397</v>
      </c>
      <c r="B78" s="305" t="s">
        <v>402</v>
      </c>
      <c r="C78" s="305" t="s">
        <v>184</v>
      </c>
      <c r="D78" s="305" t="s">
        <v>397</v>
      </c>
      <c r="L78" s="324" t="s">
        <v>581</v>
      </c>
      <c r="M78" s="325" t="s">
        <v>580</v>
      </c>
    </row>
    <row r="79" spans="1:13">
      <c r="A79" s="305" t="s">
        <v>397</v>
      </c>
      <c r="B79" s="305" t="s">
        <v>403</v>
      </c>
      <c r="C79" s="305" t="s">
        <v>185</v>
      </c>
      <c r="D79" s="305" t="s">
        <v>397</v>
      </c>
      <c r="L79" s="324" t="s">
        <v>583</v>
      </c>
      <c r="M79" s="325" t="s">
        <v>582</v>
      </c>
    </row>
    <row r="80" spans="1:13">
      <c r="A80" s="305" t="s">
        <v>397</v>
      </c>
      <c r="B80" s="305" t="s">
        <v>404</v>
      </c>
      <c r="C80" s="305" t="s">
        <v>186</v>
      </c>
      <c r="D80" s="305" t="s">
        <v>397</v>
      </c>
      <c r="L80" s="324" t="s">
        <v>585</v>
      </c>
      <c r="M80" s="325" t="s">
        <v>584</v>
      </c>
    </row>
    <row r="81" spans="1:13">
      <c r="A81" s="305" t="s">
        <v>397</v>
      </c>
      <c r="B81" s="305" t="s">
        <v>405</v>
      </c>
      <c r="C81" s="305" t="s">
        <v>187</v>
      </c>
      <c r="D81" s="305" t="s">
        <v>397</v>
      </c>
      <c r="L81" s="324" t="s">
        <v>587</v>
      </c>
      <c r="M81" s="325" t="s">
        <v>586</v>
      </c>
    </row>
    <row r="82" spans="1:13">
      <c r="A82" s="305" t="s">
        <v>397</v>
      </c>
      <c r="B82" s="305" t="s">
        <v>406</v>
      </c>
      <c r="C82" s="305" t="s">
        <v>188</v>
      </c>
      <c r="D82" s="305" t="s">
        <v>397</v>
      </c>
      <c r="L82" s="324" t="s">
        <v>589</v>
      </c>
      <c r="M82" s="325" t="s">
        <v>588</v>
      </c>
    </row>
    <row r="83" spans="1:13">
      <c r="A83" s="305" t="s">
        <v>397</v>
      </c>
      <c r="B83" s="305" t="s">
        <v>407</v>
      </c>
      <c r="C83" s="305" t="s">
        <v>189</v>
      </c>
      <c r="D83" s="305" t="s">
        <v>397</v>
      </c>
      <c r="L83" s="324" t="s">
        <v>591</v>
      </c>
      <c r="M83" s="325" t="s">
        <v>590</v>
      </c>
    </row>
    <row r="84" spans="1:13">
      <c r="A84" s="305" t="s">
        <v>397</v>
      </c>
      <c r="B84" s="305" t="s">
        <v>408</v>
      </c>
      <c r="C84" s="305" t="s">
        <v>190</v>
      </c>
      <c r="D84" s="305" t="s">
        <v>397</v>
      </c>
      <c r="L84" s="324" t="s">
        <v>593</v>
      </c>
      <c r="M84" s="325" t="s">
        <v>592</v>
      </c>
    </row>
    <row r="85" spans="1:13">
      <c r="A85" s="305" t="s">
        <v>397</v>
      </c>
      <c r="B85" s="305" t="s">
        <v>409</v>
      </c>
      <c r="C85" s="305" t="s">
        <v>191</v>
      </c>
      <c r="D85" s="305" t="s">
        <v>397</v>
      </c>
      <c r="L85" s="324" t="s">
        <v>595</v>
      </c>
      <c r="M85" s="325" t="s">
        <v>594</v>
      </c>
    </row>
    <row r="86" spans="1:13">
      <c r="A86" s="305" t="s">
        <v>410</v>
      </c>
      <c r="B86" s="305" t="s">
        <v>411</v>
      </c>
      <c r="C86" s="305" t="s">
        <v>192</v>
      </c>
      <c r="D86" s="305" t="s">
        <v>410</v>
      </c>
      <c r="L86" s="324" t="s">
        <v>597</v>
      </c>
      <c r="M86" s="325" t="s">
        <v>596</v>
      </c>
    </row>
    <row r="87" spans="1:13">
      <c r="A87" s="305" t="s">
        <v>412</v>
      </c>
      <c r="B87" s="305" t="s">
        <v>413</v>
      </c>
      <c r="C87" s="305" t="s">
        <v>193</v>
      </c>
      <c r="D87" s="305" t="s">
        <v>412</v>
      </c>
      <c r="L87" s="324" t="s">
        <v>599</v>
      </c>
      <c r="M87" s="325" t="s">
        <v>598</v>
      </c>
    </row>
    <row r="88" spans="1:13">
      <c r="A88" s="305" t="s">
        <v>412</v>
      </c>
      <c r="B88" s="305" t="s">
        <v>414</v>
      </c>
      <c r="C88" s="305" t="s">
        <v>194</v>
      </c>
      <c r="D88" s="305" t="s">
        <v>412</v>
      </c>
      <c r="L88" s="324" t="s">
        <v>601</v>
      </c>
      <c r="M88" s="325" t="s">
        <v>600</v>
      </c>
    </row>
    <row r="89" spans="1:13">
      <c r="A89" s="305" t="s">
        <v>412</v>
      </c>
      <c r="B89" s="305" t="s">
        <v>415</v>
      </c>
      <c r="C89" s="305" t="s">
        <v>195</v>
      </c>
      <c r="D89" s="305" t="s">
        <v>412</v>
      </c>
      <c r="L89" s="324" t="s">
        <v>603</v>
      </c>
      <c r="M89" s="325" t="s">
        <v>602</v>
      </c>
    </row>
    <row r="90" spans="1:13">
      <c r="A90" s="305" t="s">
        <v>412</v>
      </c>
      <c r="B90" s="305" t="s">
        <v>416</v>
      </c>
      <c r="C90" s="305" t="s">
        <v>196</v>
      </c>
      <c r="D90" s="305" t="s">
        <v>412</v>
      </c>
      <c r="L90" s="324" t="s">
        <v>605</v>
      </c>
      <c r="M90" s="325" t="s">
        <v>604</v>
      </c>
    </row>
    <row r="91" spans="1:13">
      <c r="A91" s="305" t="s">
        <v>412</v>
      </c>
      <c r="B91" s="305" t="s">
        <v>417</v>
      </c>
      <c r="C91" s="305" t="s">
        <v>197</v>
      </c>
      <c r="D91" s="305" t="s">
        <v>412</v>
      </c>
      <c r="L91" s="324" t="s">
        <v>607</v>
      </c>
      <c r="M91" s="325" t="s">
        <v>606</v>
      </c>
    </row>
    <row r="92" spans="1:13">
      <c r="A92" s="305" t="s">
        <v>412</v>
      </c>
      <c r="B92" s="305" t="s">
        <v>418</v>
      </c>
      <c r="C92" s="305" t="s">
        <v>198</v>
      </c>
      <c r="D92" s="305" t="s">
        <v>412</v>
      </c>
      <c r="L92" s="324" t="s">
        <v>609</v>
      </c>
      <c r="M92" s="325" t="s">
        <v>608</v>
      </c>
    </row>
    <row r="93" spans="1:13">
      <c r="A93" s="305" t="s">
        <v>412</v>
      </c>
      <c r="B93" s="305" t="s">
        <v>420</v>
      </c>
      <c r="C93" s="305" t="s">
        <v>419</v>
      </c>
      <c r="D93" s="305" t="s">
        <v>412</v>
      </c>
      <c r="L93" s="324" t="s">
        <v>611</v>
      </c>
      <c r="M93" s="325" t="s">
        <v>610</v>
      </c>
    </row>
    <row r="94" spans="1:13">
      <c r="A94" s="305" t="s">
        <v>421</v>
      </c>
      <c r="B94" s="305" t="s">
        <v>422</v>
      </c>
      <c r="C94" s="305" t="s">
        <v>199</v>
      </c>
      <c r="D94" s="305" t="s">
        <v>421</v>
      </c>
      <c r="L94" s="324" t="s">
        <v>613</v>
      </c>
      <c r="M94" s="325" t="s">
        <v>612</v>
      </c>
    </row>
    <row r="95" spans="1:13">
      <c r="A95" s="305" t="s">
        <v>421</v>
      </c>
      <c r="B95" s="305" t="s">
        <v>423</v>
      </c>
      <c r="C95" s="305" t="s">
        <v>200</v>
      </c>
      <c r="D95" s="305" t="s">
        <v>421</v>
      </c>
      <c r="L95" s="324" t="s">
        <v>615</v>
      </c>
      <c r="M95" s="325" t="s">
        <v>614</v>
      </c>
    </row>
    <row r="96" spans="1:13">
      <c r="A96" s="305" t="s">
        <v>421</v>
      </c>
      <c r="B96" s="305" t="s">
        <v>424</v>
      </c>
      <c r="C96" s="305" t="s">
        <v>201</v>
      </c>
      <c r="D96" s="305" t="s">
        <v>421</v>
      </c>
      <c r="L96" s="324" t="s">
        <v>617</v>
      </c>
      <c r="M96" s="325" t="s">
        <v>616</v>
      </c>
    </row>
    <row r="97" spans="1:13">
      <c r="A97" s="305" t="s">
        <v>421</v>
      </c>
      <c r="B97" s="305" t="s">
        <v>425</v>
      </c>
      <c r="C97" s="305" t="s">
        <v>202</v>
      </c>
      <c r="D97" s="305" t="s">
        <v>421</v>
      </c>
      <c r="L97" s="324" t="s">
        <v>619</v>
      </c>
      <c r="M97" s="325" t="s">
        <v>618</v>
      </c>
    </row>
    <row r="98" spans="1:13">
      <c r="A98" s="305" t="s">
        <v>421</v>
      </c>
      <c r="B98" s="305" t="s">
        <v>426</v>
      </c>
      <c r="C98" s="305" t="s">
        <v>203</v>
      </c>
      <c r="D98" s="305" t="s">
        <v>421</v>
      </c>
      <c r="L98" s="324" t="s">
        <v>621</v>
      </c>
      <c r="M98" s="325" t="s">
        <v>620</v>
      </c>
    </row>
    <row r="99" spans="1:13">
      <c r="B99" s="281"/>
      <c r="C99" s="281" t="s">
        <v>427</v>
      </c>
      <c r="L99" s="324" t="s">
        <v>624</v>
      </c>
      <c r="M99" s="325" t="s">
        <v>147</v>
      </c>
    </row>
    <row r="100" spans="1:13">
      <c r="B100" s="281" t="s">
        <v>429</v>
      </c>
      <c r="C100" s="281" t="s">
        <v>428</v>
      </c>
      <c r="L100" s="324" t="s">
        <v>625</v>
      </c>
      <c r="M100" s="325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81" t="s">
        <v>1001</v>
      </c>
      <c r="C450" s="359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0" workbookViewId="0">
      <selection activeCell="L31" sqref="L31"/>
    </sheetView>
  </sheetViews>
  <sheetFormatPr baseColWidth="10" defaultRowHeight="15"/>
  <cols>
    <col min="6" max="6" width="12.28515625" customWidth="1"/>
    <col min="7" max="7" width="14" bestFit="1" customWidth="1"/>
    <col min="8" max="8" width="12.5703125" style="394" bestFit="1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88" t="s">
        <v>1081</v>
      </c>
      <c r="B2" s="591" t="s">
        <v>627</v>
      </c>
      <c r="C2" s="592"/>
      <c r="D2" s="592"/>
      <c r="E2" s="592"/>
      <c r="F2" s="593"/>
      <c r="G2" s="389" t="s">
        <v>1082</v>
      </c>
      <c r="H2" s="395" t="s">
        <v>1083</v>
      </c>
      <c r="I2" s="390" t="s">
        <v>472</v>
      </c>
      <c r="J2" s="390" t="s">
        <v>1084</v>
      </c>
      <c r="K2" s="389" t="s">
        <v>1085</v>
      </c>
      <c r="L2" s="389" t="s">
        <v>888</v>
      </c>
      <c r="M2" s="390" t="s">
        <v>1086</v>
      </c>
      <c r="N2" s="389" t="s">
        <v>1087</v>
      </c>
    </row>
    <row r="4" spans="1:14">
      <c r="A4" s="391">
        <v>10010101</v>
      </c>
      <c r="B4" s="590" t="s">
        <v>1088</v>
      </c>
      <c r="C4" s="590"/>
      <c r="D4" s="590"/>
      <c r="E4" s="590"/>
      <c r="F4" s="590"/>
      <c r="G4" s="396"/>
      <c r="H4" s="397">
        <f>+SUMIFS('GASTOS MAS INVERSIONES'!$N$14:$N$104,'GASTOS MAS INVERSIONES'!$B$14:$B$104,'Total Presupuesto'!A4,'GASTOS MAS INVERSIONES'!$H$14:$H$104,8)</f>
        <v>0</v>
      </c>
      <c r="I4" s="397">
        <f>+SUMIFS('GASTOS MAS INVERSIONES'!$N$14:$N$104,'GASTOS MAS INVERSIONES'!$B$14:$B$104,'Total Presupuesto'!A4,'GASTOS MAS INVERSIONES'!$H$14:$H$104,7)</f>
        <v>0</v>
      </c>
      <c r="J4" s="396"/>
      <c r="K4" s="398">
        <f>+SUM(H4:J4)</f>
        <v>0</v>
      </c>
      <c r="L4" s="397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398">
        <f>+K4+L4</f>
        <v>0</v>
      </c>
      <c r="N4" s="396"/>
    </row>
    <row r="5" spans="1:14">
      <c r="A5" s="391">
        <v>10010102</v>
      </c>
      <c r="B5" s="590" t="s">
        <v>1089</v>
      </c>
      <c r="C5" s="590"/>
      <c r="D5" s="590"/>
      <c r="E5" s="590"/>
      <c r="F5" s="590"/>
      <c r="G5" s="396"/>
      <c r="H5" s="397">
        <f>+SUMIFS('GASTOS MAS INVERSIONES'!$N$14:$N$104,'GASTOS MAS INVERSIONES'!$B$14:$B$104,'Total Presupuesto'!A5,'GASTOS MAS INVERSIONES'!$H$14:$H$104,8)</f>
        <v>0</v>
      </c>
      <c r="I5" s="397">
        <f>+SUMIFS('GASTOS MAS INVERSIONES'!$N$14:$N$104,'GASTOS MAS INVERSIONES'!$B$14:$B$104,'Total Presupuesto'!A5,'GASTOS MAS INVERSIONES'!$H$14:$H$104,7)</f>
        <v>0</v>
      </c>
      <c r="J5" s="396"/>
      <c r="K5" s="398">
        <f t="shared" ref="K5:K33" si="0">+SUM(H5:J5)</f>
        <v>0</v>
      </c>
      <c r="L5" s="397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398">
        <f t="shared" ref="M5:M33" si="1">+K5+L5</f>
        <v>0</v>
      </c>
      <c r="N5" s="396"/>
    </row>
    <row r="6" spans="1:14">
      <c r="A6" s="391">
        <v>10020101</v>
      </c>
      <c r="B6" s="590" t="s">
        <v>1090</v>
      </c>
      <c r="C6" s="590"/>
      <c r="D6" s="590"/>
      <c r="E6" s="590"/>
      <c r="F6" s="590"/>
      <c r="G6" s="396"/>
      <c r="H6" s="397">
        <f>+SUMIFS('GASTOS MAS INVERSIONES'!$N$14:$N$104,'GASTOS MAS INVERSIONES'!$B$14:$B$104,'Total Presupuesto'!A6,'GASTOS MAS INVERSIONES'!$H$14:$H$104,8)</f>
        <v>0</v>
      </c>
      <c r="I6" s="397">
        <f>+SUMIFS('GASTOS MAS INVERSIONES'!$N$14:$N$104,'GASTOS MAS INVERSIONES'!$B$14:$B$104,'Total Presupuesto'!A6,'GASTOS MAS INVERSIONES'!$H$14:$H$104,7)</f>
        <v>0</v>
      </c>
      <c r="J6" s="396"/>
      <c r="K6" s="398">
        <f t="shared" si="0"/>
        <v>0</v>
      </c>
      <c r="L6" s="397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398">
        <f t="shared" si="1"/>
        <v>0</v>
      </c>
      <c r="N6" s="396"/>
    </row>
    <row r="7" spans="1:14">
      <c r="A7" s="391">
        <v>10020102</v>
      </c>
      <c r="B7" s="590" t="s">
        <v>1091</v>
      </c>
      <c r="C7" s="590"/>
      <c r="D7" s="590"/>
      <c r="E7" s="590"/>
      <c r="F7" s="590"/>
      <c r="G7" s="396"/>
      <c r="H7" s="397">
        <f>+SUMIFS('GASTOS MAS INVERSIONES'!$N$14:$N$104,'GASTOS MAS INVERSIONES'!$B$14:$B$104,'Total Presupuesto'!A7,'GASTOS MAS INVERSIONES'!$H$14:$H$104,8)</f>
        <v>0</v>
      </c>
      <c r="I7" s="397">
        <f>+SUMIFS('GASTOS MAS INVERSIONES'!$N$14:$N$104,'GASTOS MAS INVERSIONES'!$B$14:$B$104,'Total Presupuesto'!A7,'GASTOS MAS INVERSIONES'!$H$14:$H$104,7)</f>
        <v>0</v>
      </c>
      <c r="J7" s="396"/>
      <c r="K7" s="398">
        <f t="shared" si="0"/>
        <v>0</v>
      </c>
      <c r="L7" s="397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398">
        <f t="shared" si="1"/>
        <v>0</v>
      </c>
      <c r="N7" s="396"/>
    </row>
    <row r="8" spans="1:14">
      <c r="A8" s="391">
        <v>10030101</v>
      </c>
      <c r="B8" s="590" t="s">
        <v>1092</v>
      </c>
      <c r="C8" s="590"/>
      <c r="D8" s="590"/>
      <c r="E8" s="590"/>
      <c r="F8" s="590"/>
      <c r="G8" s="396"/>
      <c r="H8" s="397">
        <f>+SUMIFS('GASTOS MAS INVERSIONES'!$N$14:$N$104,'GASTOS MAS INVERSIONES'!$B$14:$B$104,'Total Presupuesto'!A8,'GASTOS MAS INVERSIONES'!$H$14:$H$104,8)</f>
        <v>0</v>
      </c>
      <c r="I8" s="397">
        <f>+SUMIFS('GASTOS MAS INVERSIONES'!$N$14:$N$104,'GASTOS MAS INVERSIONES'!$B$14:$B$104,'Total Presupuesto'!A8,'GASTOS MAS INVERSIONES'!$H$14:$H$104,7)</f>
        <v>0</v>
      </c>
      <c r="J8" s="396"/>
      <c r="K8" s="398">
        <f t="shared" si="0"/>
        <v>0</v>
      </c>
      <c r="L8" s="397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398">
        <f t="shared" si="1"/>
        <v>0</v>
      </c>
      <c r="N8" s="396"/>
    </row>
    <row r="9" spans="1:14">
      <c r="A9" s="391">
        <v>10030102</v>
      </c>
      <c r="B9" s="590" t="s">
        <v>1093</v>
      </c>
      <c r="C9" s="590"/>
      <c r="D9" s="590"/>
      <c r="E9" s="590"/>
      <c r="F9" s="590"/>
      <c r="G9" s="396"/>
      <c r="H9" s="397">
        <f>+SUMIFS('GASTOS MAS INVERSIONES'!$N$14:$N$104,'GASTOS MAS INVERSIONES'!$B$14:$B$104,'Total Presupuesto'!A9,'GASTOS MAS INVERSIONES'!$H$14:$H$104,8)</f>
        <v>125000</v>
      </c>
      <c r="I9" s="397">
        <f>+SUMIFS('GASTOS MAS INVERSIONES'!$N$14:$N$104,'GASTOS MAS INVERSIONES'!$B$14:$B$104,'Total Presupuesto'!A9,'GASTOS MAS INVERSIONES'!$H$14:$H$104,7)</f>
        <v>0</v>
      </c>
      <c r="J9" s="396"/>
      <c r="K9" s="398">
        <f t="shared" si="0"/>
        <v>125000</v>
      </c>
      <c r="L9" s="397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398">
        <f t="shared" si="1"/>
        <v>125000</v>
      </c>
      <c r="N9" s="396"/>
    </row>
    <row r="10" spans="1:14">
      <c r="A10" s="391">
        <v>10040101</v>
      </c>
      <c r="B10" s="590" t="s">
        <v>1094</v>
      </c>
      <c r="C10" s="590"/>
      <c r="D10" s="590"/>
      <c r="E10" s="590"/>
      <c r="F10" s="590"/>
      <c r="G10" s="396"/>
      <c r="H10" s="397">
        <f>+SUMIFS('GASTOS MAS INVERSIONES'!$N$14:$N$104,'GASTOS MAS INVERSIONES'!$B$14:$B$104,'Total Presupuesto'!A10,'GASTOS MAS INVERSIONES'!$H$14:$H$104,8)</f>
        <v>0</v>
      </c>
      <c r="I10" s="397">
        <f>+SUMIFS('GASTOS MAS INVERSIONES'!$N$14:$N$104,'GASTOS MAS INVERSIONES'!$B$14:$B$104,'Total Presupuesto'!A10,'GASTOS MAS INVERSIONES'!$H$14:$H$104,7)</f>
        <v>0</v>
      </c>
      <c r="J10" s="396"/>
      <c r="K10" s="398">
        <f t="shared" si="0"/>
        <v>0</v>
      </c>
      <c r="L10" s="397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398">
        <f t="shared" si="1"/>
        <v>0</v>
      </c>
      <c r="N10" s="396"/>
    </row>
    <row r="11" spans="1:14">
      <c r="A11" s="391">
        <v>10040102</v>
      </c>
      <c r="B11" s="590" t="s">
        <v>1095</v>
      </c>
      <c r="C11" s="590"/>
      <c r="D11" s="590"/>
      <c r="E11" s="590"/>
      <c r="F11" s="590"/>
      <c r="G11" s="396"/>
      <c r="H11" s="397">
        <f>+SUMIFS('GASTOS MAS INVERSIONES'!$N$14:$N$104,'GASTOS MAS INVERSIONES'!$B$14:$B$104,'Total Presupuesto'!A11,'GASTOS MAS INVERSIONES'!$H$14:$H$104,8)</f>
        <v>0</v>
      </c>
      <c r="I11" s="397">
        <f>+SUMIFS('GASTOS MAS INVERSIONES'!$N$14:$N$104,'GASTOS MAS INVERSIONES'!$B$14:$B$104,'Total Presupuesto'!A11,'GASTOS MAS INVERSIONES'!$H$14:$H$104,7)</f>
        <v>0</v>
      </c>
      <c r="J11" s="396"/>
      <c r="K11" s="398">
        <f t="shared" si="0"/>
        <v>0</v>
      </c>
      <c r="L11" s="397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398">
        <f t="shared" si="1"/>
        <v>0</v>
      </c>
      <c r="N11" s="396"/>
    </row>
    <row r="12" spans="1:14">
      <c r="A12" s="391">
        <v>10040103</v>
      </c>
      <c r="B12" s="590" t="s">
        <v>1096</v>
      </c>
      <c r="C12" s="590"/>
      <c r="D12" s="590"/>
      <c r="E12" s="590"/>
      <c r="F12" s="590"/>
      <c r="G12" s="396"/>
      <c r="H12" s="397">
        <f>+SUMIFS('GASTOS MAS INVERSIONES'!$N$14:$N$104,'GASTOS MAS INVERSIONES'!$B$14:$B$104,'Total Presupuesto'!A12,'GASTOS MAS INVERSIONES'!$H$14:$H$104,8)</f>
        <v>0</v>
      </c>
      <c r="I12" s="397">
        <f>+SUMIFS('GASTOS MAS INVERSIONES'!$N$14:$N$104,'GASTOS MAS INVERSIONES'!$B$14:$B$104,'Total Presupuesto'!A12,'GASTOS MAS INVERSIONES'!$H$14:$H$104,7)</f>
        <v>0</v>
      </c>
      <c r="J12" s="396"/>
      <c r="K12" s="398">
        <f t="shared" si="0"/>
        <v>0</v>
      </c>
      <c r="L12" s="397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398">
        <f t="shared" si="1"/>
        <v>0</v>
      </c>
      <c r="N12" s="396"/>
    </row>
    <row r="13" spans="1:14">
      <c r="A13" s="391">
        <v>10040104</v>
      </c>
      <c r="B13" s="590" t="s">
        <v>1097</v>
      </c>
      <c r="C13" s="590"/>
      <c r="D13" s="590"/>
      <c r="E13" s="590"/>
      <c r="F13" s="590"/>
      <c r="G13" s="396"/>
      <c r="H13" s="397">
        <f>+SUMIFS('GASTOS MAS INVERSIONES'!$N$14:$N$104,'GASTOS MAS INVERSIONES'!$B$14:$B$104,'Total Presupuesto'!A13,'GASTOS MAS INVERSIONES'!$H$14:$H$104,8)</f>
        <v>0</v>
      </c>
      <c r="I13" s="397">
        <f>+SUMIFS('GASTOS MAS INVERSIONES'!$N$14:$N$104,'GASTOS MAS INVERSIONES'!$B$14:$B$104,'Total Presupuesto'!A13,'GASTOS MAS INVERSIONES'!$H$14:$H$104,7)</f>
        <v>0</v>
      </c>
      <c r="J13" s="396"/>
      <c r="K13" s="398">
        <f t="shared" si="0"/>
        <v>0</v>
      </c>
      <c r="L13" s="397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398">
        <f t="shared" si="1"/>
        <v>0</v>
      </c>
      <c r="N13" s="396"/>
    </row>
    <row r="14" spans="1:14">
      <c r="A14" s="391">
        <v>10050101</v>
      </c>
      <c r="B14" s="590" t="s">
        <v>1098</v>
      </c>
      <c r="C14" s="590"/>
      <c r="D14" s="590"/>
      <c r="E14" s="590"/>
      <c r="F14" s="590"/>
      <c r="G14" s="396"/>
      <c r="H14" s="397">
        <f>+SUMIFS('GASTOS MAS INVERSIONES'!$N$14:$N$104,'GASTOS MAS INVERSIONES'!$B$14:$B$104,'Total Presupuesto'!A14,'GASTOS MAS INVERSIONES'!$H$14:$H$104,5)</f>
        <v>803000</v>
      </c>
      <c r="I14" s="397">
        <f>+SUMIFS('GASTOS MAS INVERSIONES'!$N$14:$N$104,'GASTOS MAS INVERSIONES'!$B$14:$B$104,'Total Presupuesto'!A14,'GASTOS MAS INVERSIONES'!$H$14:$H$104,7)</f>
        <v>0</v>
      </c>
      <c r="J14" s="396"/>
      <c r="K14" s="398">
        <f t="shared" si="0"/>
        <v>803000</v>
      </c>
      <c r="L14" s="397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398">
        <f t="shared" si="1"/>
        <v>803000</v>
      </c>
      <c r="N14" s="396"/>
    </row>
    <row r="15" spans="1:14">
      <c r="A15" s="391">
        <v>10050102</v>
      </c>
      <c r="B15" s="590" t="s">
        <v>1099</v>
      </c>
      <c r="C15" s="590"/>
      <c r="D15" s="590"/>
      <c r="E15" s="590"/>
      <c r="F15" s="590"/>
      <c r="G15" s="396"/>
      <c r="H15" s="397">
        <f>+SUMIFS('GASTOS MAS INVERSIONES'!$N$14:$N$104,'GASTOS MAS INVERSIONES'!$B$14:$B$104,'Total Presupuesto'!A15,'GASTOS MAS INVERSIONES'!$H$14:$H$104,5)</f>
        <v>0</v>
      </c>
      <c r="I15" s="397">
        <f>+SUMIFS('GASTOS MAS INVERSIONES'!$N$14:$N$104,'GASTOS MAS INVERSIONES'!$B$14:$B$104,'Total Presupuesto'!A15,'GASTOS MAS INVERSIONES'!$H$14:$H$104,7)</f>
        <v>0</v>
      </c>
      <c r="J15" s="396"/>
      <c r="K15" s="398">
        <f t="shared" si="0"/>
        <v>0</v>
      </c>
      <c r="L15" s="397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398">
        <f t="shared" si="1"/>
        <v>0</v>
      </c>
      <c r="N15" s="396"/>
    </row>
    <row r="16" spans="1:14">
      <c r="A16" s="391">
        <v>10060101</v>
      </c>
      <c r="B16" s="590" t="s">
        <v>1100</v>
      </c>
      <c r="C16" s="590"/>
      <c r="D16" s="590"/>
      <c r="E16" s="590"/>
      <c r="F16" s="590"/>
      <c r="G16" s="396"/>
      <c r="H16" s="397">
        <f>+SUMIFS('GASTOS MAS INVERSIONES'!$N$14:$N$104,'GASTOS MAS INVERSIONES'!$B$14:$B$104,'Total Presupuesto'!A16,'GASTOS MAS INVERSIONES'!$H$14:$H$104,8)</f>
        <v>0</v>
      </c>
      <c r="I16" s="397">
        <f>+SUMIFS('GASTOS MAS INVERSIONES'!$N$14:$N$104,'GASTOS MAS INVERSIONES'!$B$14:$B$104,'Total Presupuesto'!A16,'GASTOS MAS INVERSIONES'!$H$14:$H$104,7)</f>
        <v>0</v>
      </c>
      <c r="J16" s="396"/>
      <c r="K16" s="398">
        <f t="shared" si="0"/>
        <v>0</v>
      </c>
      <c r="L16" s="397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398">
        <f t="shared" si="1"/>
        <v>0</v>
      </c>
      <c r="N16" s="396"/>
    </row>
    <row r="17" spans="1:14">
      <c r="A17" s="391">
        <v>10070101</v>
      </c>
      <c r="B17" s="590" t="s">
        <v>1101</v>
      </c>
      <c r="C17" s="590"/>
      <c r="D17" s="590"/>
      <c r="E17" s="590"/>
      <c r="F17" s="590"/>
      <c r="G17" s="396"/>
      <c r="H17" s="397">
        <f>+SUMIFS('GASTOS MAS INVERSIONES'!$N$14:$N$104,'GASTOS MAS INVERSIONES'!$B$14:$B$104,'Total Presupuesto'!A17,'GASTOS MAS INVERSIONES'!$H$14:$H$104,8)</f>
        <v>0</v>
      </c>
      <c r="I17" s="397">
        <f>+SUMIFS('GASTOS MAS INVERSIONES'!$N$14:$N$104,'GASTOS MAS INVERSIONES'!$B$14:$B$104,'Total Presupuesto'!A17,'GASTOS MAS INVERSIONES'!$H$14:$H$104,7)</f>
        <v>0</v>
      </c>
      <c r="J17" s="396"/>
      <c r="K17" s="398">
        <f t="shared" si="0"/>
        <v>0</v>
      </c>
      <c r="L17" s="397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398">
        <f t="shared" si="1"/>
        <v>0</v>
      </c>
      <c r="N17" s="396"/>
    </row>
    <row r="18" spans="1:14">
      <c r="A18" s="391">
        <v>10070102</v>
      </c>
      <c r="B18" s="590" t="s">
        <v>1102</v>
      </c>
      <c r="C18" s="590"/>
      <c r="D18" s="590"/>
      <c r="E18" s="590"/>
      <c r="F18" s="590"/>
      <c r="G18" s="396"/>
      <c r="H18" s="397">
        <f>+SUMIFS('GASTOS MAS INVERSIONES'!$N$14:$N$104,'GASTOS MAS INVERSIONES'!$B$14:$B$104,'Total Presupuesto'!A18,'GASTOS MAS INVERSIONES'!$H$14:$H$104,8)</f>
        <v>0</v>
      </c>
      <c r="I18" s="397">
        <f>+SUMIFS('GASTOS MAS INVERSIONES'!$N$14:$N$104,'GASTOS MAS INVERSIONES'!$B$14:$B$104,'Total Presupuesto'!A18,'GASTOS MAS INVERSIONES'!$H$14:$H$104,7)</f>
        <v>0</v>
      </c>
      <c r="J18" s="396"/>
      <c r="K18" s="398">
        <f t="shared" si="0"/>
        <v>0</v>
      </c>
      <c r="L18" s="397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398">
        <f t="shared" si="1"/>
        <v>0</v>
      </c>
      <c r="N18" s="396"/>
    </row>
    <row r="19" spans="1:14">
      <c r="A19" s="391">
        <v>10070103</v>
      </c>
      <c r="B19" s="590" t="s">
        <v>1103</v>
      </c>
      <c r="C19" s="590"/>
      <c r="D19" s="590"/>
      <c r="E19" s="590"/>
      <c r="F19" s="590"/>
      <c r="G19" s="396"/>
      <c r="H19" s="397">
        <f>+SUMIFS('GASTOS MAS INVERSIONES'!$N$14:$N$104,'GASTOS MAS INVERSIONES'!$B$14:$B$104,'Total Presupuesto'!A19,'GASTOS MAS INVERSIONES'!$H$14:$H$104,8)</f>
        <v>0</v>
      </c>
      <c r="I19" s="397">
        <f>+SUMIFS('GASTOS MAS INVERSIONES'!$N$14:$N$104,'GASTOS MAS INVERSIONES'!$B$14:$B$104,'Total Presupuesto'!A19,'GASTOS MAS INVERSIONES'!$H$14:$H$104,7)</f>
        <v>0</v>
      </c>
      <c r="J19" s="396"/>
      <c r="K19" s="398">
        <f t="shared" si="0"/>
        <v>0</v>
      </c>
      <c r="L19" s="397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398">
        <f t="shared" si="1"/>
        <v>0</v>
      </c>
      <c r="N19" s="396"/>
    </row>
    <row r="20" spans="1:14">
      <c r="A20" s="391">
        <v>10080101</v>
      </c>
      <c r="B20" s="590" t="s">
        <v>1104</v>
      </c>
      <c r="C20" s="590"/>
      <c r="D20" s="590"/>
      <c r="E20" s="590"/>
      <c r="F20" s="590"/>
      <c r="G20" s="396"/>
      <c r="H20" s="397">
        <f>+SUMIFS('GASTOS MAS INVERSIONES'!$N$14:$N$104,'GASTOS MAS INVERSIONES'!$B$14:$B$104,'Total Presupuesto'!A20,'GASTOS MAS INVERSIONES'!$H$14:$H$104,8)</f>
        <v>0</v>
      </c>
      <c r="I20" s="397">
        <f>+SUMIFS('GASTOS MAS INVERSIONES'!$N$14:$N$104,'GASTOS MAS INVERSIONES'!$B$14:$B$104,'Total Presupuesto'!A20,'GASTOS MAS INVERSIONES'!$H$14:$H$104,7)</f>
        <v>0</v>
      </c>
      <c r="J20" s="396"/>
      <c r="K20" s="398">
        <f t="shared" si="0"/>
        <v>0</v>
      </c>
      <c r="L20" s="397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398">
        <f t="shared" si="1"/>
        <v>0</v>
      </c>
      <c r="N20" s="396"/>
    </row>
    <row r="21" spans="1:14">
      <c r="A21" s="391">
        <v>10080102</v>
      </c>
      <c r="B21" s="590" t="s">
        <v>1105</v>
      </c>
      <c r="C21" s="590"/>
      <c r="D21" s="590"/>
      <c r="E21" s="590"/>
      <c r="F21" s="590"/>
      <c r="G21" s="396"/>
      <c r="H21" s="397">
        <f>+SUMIFS('GASTOS MAS INVERSIONES'!$N$14:$N$104,'GASTOS MAS INVERSIONES'!$B$14:$B$104,'Total Presupuesto'!A21,'GASTOS MAS INVERSIONES'!$H$14:$H$104,8)</f>
        <v>10830000</v>
      </c>
      <c r="I21" s="397">
        <f>+SUMIFS('GASTOS MAS INVERSIONES'!$N$14:$N$104,'GASTOS MAS INVERSIONES'!$B$14:$B$104,'Total Presupuesto'!A21,'GASTOS MAS INVERSIONES'!$H$14:$H$104,7)</f>
        <v>0</v>
      </c>
      <c r="J21" s="396"/>
      <c r="K21" s="398">
        <f t="shared" si="0"/>
        <v>10830000</v>
      </c>
      <c r="L21" s="397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398">
        <f t="shared" si="1"/>
        <v>10830000</v>
      </c>
      <c r="N21" s="396"/>
    </row>
    <row r="22" spans="1:14">
      <c r="A22" s="391">
        <v>10090101</v>
      </c>
      <c r="B22" s="590" t="s">
        <v>1106</v>
      </c>
      <c r="C22" s="590"/>
      <c r="D22" s="590"/>
      <c r="E22" s="590"/>
      <c r="F22" s="590"/>
      <c r="G22" s="396"/>
      <c r="H22" s="397">
        <f>+SUMIFS('GASTOS MAS INVERSIONES'!$N$14:$N$104,'GASTOS MAS INVERSIONES'!$B$14:$B$104,'Total Presupuesto'!A22,'GASTOS MAS INVERSIONES'!$H$14:$H$104,8)</f>
        <v>0</v>
      </c>
      <c r="I22" s="397">
        <f>+SUMIFS('GASTOS MAS INVERSIONES'!$N$14:$N$104,'GASTOS MAS INVERSIONES'!$B$14:$B$104,'Total Presupuesto'!A22,'GASTOS MAS INVERSIONES'!$H$14:$H$104,7)</f>
        <v>0</v>
      </c>
      <c r="J22" s="396"/>
      <c r="K22" s="398">
        <f t="shared" si="0"/>
        <v>0</v>
      </c>
      <c r="L22" s="397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398">
        <f t="shared" si="1"/>
        <v>0</v>
      </c>
      <c r="N22" s="396"/>
    </row>
    <row r="23" spans="1:14">
      <c r="A23" s="391">
        <v>10100101</v>
      </c>
      <c r="B23" s="590" t="s">
        <v>1107</v>
      </c>
      <c r="C23" s="590"/>
      <c r="D23" s="590"/>
      <c r="E23" s="590"/>
      <c r="F23" s="590"/>
      <c r="G23" s="396"/>
      <c r="H23" s="397">
        <f>+SUMIFS('GASTOS MAS INVERSIONES'!$N$14:$N$104,'GASTOS MAS INVERSIONES'!$B$14:$B$104,'Total Presupuesto'!A23,'GASTOS MAS INVERSIONES'!$H$14:$H$104,8)</f>
        <v>0</v>
      </c>
      <c r="I23" s="397">
        <f>+SUMIFS('GASTOS MAS INVERSIONES'!$N$14:$N$104,'GASTOS MAS INVERSIONES'!$B$14:$B$104,'Total Presupuesto'!A23,'GASTOS MAS INVERSIONES'!$H$14:$H$104,7)</f>
        <v>0</v>
      </c>
      <c r="J23" s="396"/>
      <c r="K23" s="398">
        <f t="shared" si="0"/>
        <v>0</v>
      </c>
      <c r="L23" s="397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398">
        <f t="shared" si="1"/>
        <v>0</v>
      </c>
      <c r="N23" s="396"/>
    </row>
    <row r="24" spans="1:14">
      <c r="A24" s="391">
        <v>10110101</v>
      </c>
      <c r="B24" s="590" t="s">
        <v>1108</v>
      </c>
      <c r="C24" s="590"/>
      <c r="D24" s="590"/>
      <c r="E24" s="590"/>
      <c r="F24" s="590"/>
      <c r="G24" s="396"/>
      <c r="H24" s="397">
        <f>+SUMIFS('GASTOS MAS INVERSIONES'!$N$14:$N$104,'GASTOS MAS INVERSIONES'!$B$14:$B$104,'Total Presupuesto'!A24,'GASTOS MAS INVERSIONES'!$H$14:$H$104,8)</f>
        <v>0</v>
      </c>
      <c r="I24" s="397">
        <f>+SUMIFS('GASTOS MAS INVERSIONES'!$N$14:$N$104,'GASTOS MAS INVERSIONES'!$B$14:$B$104,'Total Presupuesto'!A24,'GASTOS MAS INVERSIONES'!$H$14:$H$104,7)</f>
        <v>0</v>
      </c>
      <c r="J24" s="396"/>
      <c r="K24" s="398">
        <f t="shared" si="0"/>
        <v>0</v>
      </c>
      <c r="L24" s="397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398">
        <f t="shared" si="1"/>
        <v>0</v>
      </c>
      <c r="N24" s="396"/>
    </row>
    <row r="25" spans="1:14">
      <c r="A25" s="391">
        <v>10110102</v>
      </c>
      <c r="B25" s="590" t="s">
        <v>1109</v>
      </c>
      <c r="C25" s="590"/>
      <c r="D25" s="590"/>
      <c r="E25" s="590"/>
      <c r="F25" s="590"/>
      <c r="G25" s="396"/>
      <c r="H25" s="397">
        <f>+SUMIFS('GASTOS MAS INVERSIONES'!$N$14:$N$104,'GASTOS MAS INVERSIONES'!$B$14:$B$104,'Total Presupuesto'!A25,'GASTOS MAS INVERSIONES'!$H$14:$H$104,8)</f>
        <v>0</v>
      </c>
      <c r="I25" s="397">
        <f>+SUMIFS('GASTOS MAS INVERSIONES'!$N$14:$N$104,'GASTOS MAS INVERSIONES'!$B$14:$B$104,'Total Presupuesto'!A25,'GASTOS MAS INVERSIONES'!$H$14:$H$104,7)</f>
        <v>0</v>
      </c>
      <c r="J25" s="396"/>
      <c r="K25" s="398">
        <f t="shared" si="0"/>
        <v>0</v>
      </c>
      <c r="L25" s="397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398">
        <f t="shared" si="1"/>
        <v>0</v>
      </c>
      <c r="N25" s="396"/>
    </row>
    <row r="26" spans="1:14">
      <c r="A26" s="391">
        <v>10110103</v>
      </c>
      <c r="B26" s="590" t="s">
        <v>1110</v>
      </c>
      <c r="C26" s="590"/>
      <c r="D26" s="590"/>
      <c r="E26" s="590"/>
      <c r="F26" s="590"/>
      <c r="G26" s="396"/>
      <c r="H26" s="397">
        <f>+SUMIFS('GASTOS MAS INVERSIONES'!$N$14:$N$104,'GASTOS MAS INVERSIONES'!$B$14:$B$104,'Total Presupuesto'!A26,'GASTOS MAS INVERSIONES'!$H$14:$H$104,8)</f>
        <v>0</v>
      </c>
      <c r="I26" s="397">
        <f>+SUMIFS('GASTOS MAS INVERSIONES'!$N$14:$N$104,'GASTOS MAS INVERSIONES'!$B$14:$B$104,'Total Presupuesto'!A26,'GASTOS MAS INVERSIONES'!$H$14:$H$104,7)</f>
        <v>0</v>
      </c>
      <c r="J26" s="396"/>
      <c r="K26" s="398">
        <f t="shared" si="0"/>
        <v>0</v>
      </c>
      <c r="L26" s="397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398">
        <f t="shared" si="1"/>
        <v>0</v>
      </c>
      <c r="N26" s="396"/>
    </row>
    <row r="27" spans="1:14">
      <c r="A27" s="391">
        <v>10120101</v>
      </c>
      <c r="B27" s="590" t="s">
        <v>1111</v>
      </c>
      <c r="C27" s="590"/>
      <c r="D27" s="590"/>
      <c r="E27" s="590"/>
      <c r="F27" s="590"/>
      <c r="G27" s="396"/>
      <c r="H27" s="397">
        <f>+SUMIFS('GASTOS MAS INVERSIONES'!$N$14:$N$104,'GASTOS MAS INVERSIONES'!$B$14:$B$104,'Total Presupuesto'!A27,'GASTOS MAS INVERSIONES'!$H$14:$H$104,8)</f>
        <v>0</v>
      </c>
      <c r="I27" s="397">
        <f>+SUMIFS('GASTOS MAS INVERSIONES'!$N$14:$N$104,'GASTOS MAS INVERSIONES'!$B$14:$B$104,'Total Presupuesto'!A27,'GASTOS MAS INVERSIONES'!$H$14:$H$104,7)</f>
        <v>0</v>
      </c>
      <c r="J27" s="396"/>
      <c r="K27" s="398">
        <f t="shared" si="0"/>
        <v>0</v>
      </c>
      <c r="L27" s="397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398">
        <f t="shared" si="1"/>
        <v>0</v>
      </c>
      <c r="N27" s="396"/>
    </row>
    <row r="28" spans="1:14">
      <c r="A28" s="391">
        <v>10120102</v>
      </c>
      <c r="B28" s="590" t="s">
        <v>1112</v>
      </c>
      <c r="C28" s="590"/>
      <c r="D28" s="590"/>
      <c r="E28" s="590"/>
      <c r="F28" s="590"/>
      <c r="G28" s="396"/>
      <c r="H28" s="397">
        <f>+SUMIFS('GASTOS MAS INVERSIONES'!$N$14:$N$104,'GASTOS MAS INVERSIONES'!$B$14:$B$104,'Total Presupuesto'!A28,'GASTOS MAS INVERSIONES'!$H$14:$H$104,8)</f>
        <v>0</v>
      </c>
      <c r="I28" s="397">
        <f>+SUMIFS('GASTOS MAS INVERSIONES'!$N$14:$N$104,'GASTOS MAS INVERSIONES'!$B$14:$B$104,'Total Presupuesto'!A28,'GASTOS MAS INVERSIONES'!$H$14:$H$104,7)</f>
        <v>0</v>
      </c>
      <c r="J28" s="396"/>
      <c r="K28" s="398">
        <f t="shared" si="0"/>
        <v>0</v>
      </c>
      <c r="L28" s="397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398">
        <f t="shared" si="1"/>
        <v>0</v>
      </c>
      <c r="N28" s="396"/>
    </row>
    <row r="29" spans="1:14">
      <c r="A29" s="391">
        <v>10130101</v>
      </c>
      <c r="B29" s="590" t="s">
        <v>1113</v>
      </c>
      <c r="C29" s="590"/>
      <c r="D29" s="590"/>
      <c r="E29" s="590"/>
      <c r="F29" s="590"/>
      <c r="G29" s="396"/>
      <c r="H29" s="397">
        <f>+SUMIFS('GASTOS MAS INVERSIONES'!$N$14:$N$104,'GASTOS MAS INVERSIONES'!$B$14:$B$104,'Total Presupuesto'!A29,'GASTOS MAS INVERSIONES'!$H$14:$H$104,8)</f>
        <v>0</v>
      </c>
      <c r="I29" s="397">
        <f>+SUMIFS('GASTOS MAS INVERSIONES'!$N$14:$N$104,'GASTOS MAS INVERSIONES'!$B$14:$B$104,'Total Presupuesto'!A29,'GASTOS MAS INVERSIONES'!$H$14:$H$104,7)</f>
        <v>0</v>
      </c>
      <c r="J29" s="396"/>
      <c r="K29" s="398">
        <f t="shared" si="0"/>
        <v>0</v>
      </c>
      <c r="L29" s="397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398">
        <f t="shared" si="1"/>
        <v>0</v>
      </c>
      <c r="N29" s="396"/>
    </row>
    <row r="30" spans="1:14">
      <c r="A30" s="391">
        <v>10130102</v>
      </c>
      <c r="B30" s="590" t="s">
        <v>1114</v>
      </c>
      <c r="C30" s="590"/>
      <c r="D30" s="590"/>
      <c r="E30" s="590"/>
      <c r="F30" s="590"/>
      <c r="G30" s="396"/>
      <c r="H30" s="397">
        <f>+SUMIFS('GASTOS MAS INVERSIONES'!$N$14:$N$104,'GASTOS MAS INVERSIONES'!$B$14:$B$104,'Total Presupuesto'!A30,'GASTOS MAS INVERSIONES'!$H$14:$H$104,8)</f>
        <v>0</v>
      </c>
      <c r="I30" s="397">
        <f>+SUMIFS('GASTOS MAS INVERSIONES'!$N$14:$N$104,'GASTOS MAS INVERSIONES'!$B$14:$B$104,'Total Presupuesto'!A30,'GASTOS MAS INVERSIONES'!$H$14:$H$104,7)</f>
        <v>0</v>
      </c>
      <c r="J30" s="396"/>
      <c r="K30" s="398">
        <f t="shared" si="0"/>
        <v>0</v>
      </c>
      <c r="L30" s="397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443000</v>
      </c>
      <c r="M30" s="398">
        <f t="shared" si="1"/>
        <v>443000</v>
      </c>
      <c r="N30" s="396"/>
    </row>
    <row r="31" spans="1:14">
      <c r="A31" s="391">
        <v>10140101</v>
      </c>
      <c r="B31" s="590" t="s">
        <v>1115</v>
      </c>
      <c r="C31" s="590"/>
      <c r="D31" s="590"/>
      <c r="E31" s="590"/>
      <c r="F31" s="590"/>
      <c r="G31" s="396"/>
      <c r="H31" s="397">
        <f>+SUMIFS('GASTOS MAS INVERSIONES'!$N$14:$N$104,'GASTOS MAS INVERSIONES'!$B$14:$B$104,'Total Presupuesto'!A31,'GASTOS MAS INVERSIONES'!$H$14:$H$104,8)</f>
        <v>4713000</v>
      </c>
      <c r="I31" s="397">
        <f>+SUMIFS('GASTOS MAS INVERSIONES'!$N$14:$N$104,'GASTOS MAS INVERSIONES'!$B$14:$B$104,'Total Presupuesto'!A31,'GASTOS MAS INVERSIONES'!$H$14:$H$104,7)</f>
        <v>0</v>
      </c>
      <c r="J31" s="396"/>
      <c r="K31" s="398">
        <f t="shared" si="0"/>
        <v>4713000</v>
      </c>
      <c r="L31" s="397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398">
        <f t="shared" si="1"/>
        <v>4713000</v>
      </c>
      <c r="N31" s="396"/>
    </row>
    <row r="32" spans="1:14">
      <c r="A32" s="392" t="s">
        <v>147</v>
      </c>
      <c r="B32" s="590" t="s">
        <v>1116</v>
      </c>
      <c r="C32" s="590"/>
      <c r="D32" s="590"/>
      <c r="E32" s="590"/>
      <c r="F32" s="590"/>
      <c r="G32" s="396"/>
      <c r="H32" s="397">
        <f>+SUMIFS('GASTOS MAS INVERSIONES'!$N$14:$N$104,'GASTOS MAS INVERSIONES'!$B$14:$B$104,'Total Presupuesto'!A32,'GASTOS MAS INVERSIONES'!$H$14:$H$104,8)</f>
        <v>82535000</v>
      </c>
      <c r="I32" s="397">
        <f>+SUMIFS('GASTOS MAS INVERSIONES'!$N$14:$N$104,'GASTOS MAS INVERSIONES'!$B$14:$B$104,'Total Presupuesto'!A32,'GASTOS MAS INVERSIONES'!$H$14:$H$104,7)</f>
        <v>0</v>
      </c>
      <c r="J32" s="396"/>
      <c r="K32" s="398">
        <f t="shared" si="0"/>
        <v>82535000</v>
      </c>
      <c r="L32" s="397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398">
        <f t="shared" si="1"/>
        <v>82535000</v>
      </c>
      <c r="N32" s="396"/>
    </row>
    <row r="33" spans="1:14">
      <c r="A33" s="393" t="s">
        <v>148</v>
      </c>
      <c r="B33" s="590" t="s">
        <v>1117</v>
      </c>
      <c r="C33" s="590"/>
      <c r="D33" s="590"/>
      <c r="E33" s="590"/>
      <c r="F33" s="590"/>
      <c r="G33" s="396"/>
      <c r="H33" s="397">
        <f>+SUMIFS('GASTOS MAS INVERSIONES'!$N$14:$N$104,'GASTOS MAS INVERSIONES'!$B$14:$B$104,'Total Presupuesto'!A33,'GASTOS MAS INVERSIONES'!$H$14:$H$104,2)</f>
        <v>0</v>
      </c>
      <c r="I33" s="397">
        <f>+SUMIFS('GASTOS MAS INVERSIONES'!$N$14:$N$104,'GASTOS MAS INVERSIONES'!$B$14:$B$104,'Total Presupuesto'!A33,'GASTOS MAS INVERSIONES'!$H$14:$H$104,7)</f>
        <v>0</v>
      </c>
      <c r="J33" s="396"/>
      <c r="K33" s="398">
        <f t="shared" si="0"/>
        <v>0</v>
      </c>
      <c r="L33" s="397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398">
        <f t="shared" si="1"/>
        <v>0</v>
      </c>
      <c r="N33" s="396"/>
    </row>
    <row r="34" spans="1:14">
      <c r="A34" s="393" t="s">
        <v>162</v>
      </c>
      <c r="B34" s="590" t="s">
        <v>1118</v>
      </c>
      <c r="C34" s="590"/>
      <c r="D34" s="590"/>
      <c r="E34" s="590"/>
      <c r="F34" s="590"/>
      <c r="G34" s="432">
        <f>+INGRESOS!L29</f>
        <v>320344000</v>
      </c>
      <c r="H34" s="397"/>
      <c r="I34" s="396"/>
      <c r="J34" s="396"/>
      <c r="K34" s="396"/>
      <c r="L34" s="396"/>
      <c r="M34" s="396"/>
      <c r="N34" s="396"/>
    </row>
    <row r="35" spans="1:14">
      <c r="A35" s="393" t="s">
        <v>163</v>
      </c>
      <c r="B35" s="590" t="s">
        <v>1119</v>
      </c>
      <c r="C35" s="590"/>
      <c r="D35" s="590"/>
      <c r="E35" s="590"/>
      <c r="F35" s="590"/>
      <c r="G35" s="432">
        <f>+INGRESOS!F106</f>
        <v>19842000</v>
      </c>
      <c r="H35" s="397"/>
      <c r="I35" s="396"/>
      <c r="J35" s="396"/>
      <c r="K35" s="396"/>
      <c r="L35" s="396"/>
      <c r="M35" s="396"/>
      <c r="N35" s="396"/>
    </row>
    <row r="36" spans="1:14">
      <c r="A36" s="393" t="s">
        <v>1120</v>
      </c>
      <c r="B36" s="590" t="s">
        <v>1121</v>
      </c>
      <c r="C36" s="590"/>
      <c r="D36" s="590"/>
      <c r="E36" s="590"/>
      <c r="F36" s="590"/>
      <c r="G36" s="396"/>
      <c r="H36" s="397"/>
      <c r="I36" s="396"/>
      <c r="J36" s="396"/>
      <c r="K36" s="396"/>
      <c r="L36" s="396"/>
      <c r="M36" s="396"/>
      <c r="N36" s="396"/>
    </row>
    <row r="37" spans="1:14">
      <c r="A37" s="393" t="s">
        <v>1122</v>
      </c>
      <c r="B37" s="590" t="s">
        <v>1123</v>
      </c>
      <c r="C37" s="590"/>
      <c r="D37" s="590"/>
      <c r="E37" s="590"/>
      <c r="F37" s="590"/>
      <c r="G37" s="396"/>
      <c r="H37" s="397"/>
      <c r="I37" s="396"/>
      <c r="J37" s="396"/>
      <c r="K37" s="396"/>
      <c r="L37" s="396"/>
      <c r="M37" s="396"/>
      <c r="N37" s="396"/>
    </row>
    <row r="38" spans="1:14">
      <c r="A38" s="393" t="s">
        <v>1124</v>
      </c>
      <c r="B38" s="590" t="s">
        <v>1125</v>
      </c>
      <c r="C38" s="590"/>
      <c r="D38" s="590"/>
      <c r="E38" s="590"/>
      <c r="F38" s="590"/>
      <c r="G38" s="432">
        <f>-INGRESOS!L81</f>
        <v>-2660000</v>
      </c>
      <c r="H38" s="397"/>
      <c r="I38" s="396"/>
      <c r="J38" s="396"/>
      <c r="K38" s="396"/>
      <c r="L38" s="396"/>
      <c r="M38" s="396"/>
      <c r="N38" s="396"/>
    </row>
    <row r="39" spans="1:14">
      <c r="A39" s="393" t="s">
        <v>1126</v>
      </c>
      <c r="B39" s="590" t="s">
        <v>1127</v>
      </c>
      <c r="C39" s="590"/>
      <c r="D39" s="590"/>
      <c r="E39" s="590"/>
      <c r="F39" s="590"/>
      <c r="G39" s="396"/>
      <c r="H39" s="397"/>
      <c r="I39" s="396"/>
      <c r="J39" s="396"/>
      <c r="K39" s="396"/>
      <c r="L39" s="396"/>
      <c r="M39" s="396"/>
      <c r="N39" s="396"/>
    </row>
    <row r="41" spans="1:14">
      <c r="A41" s="594" t="s">
        <v>1128</v>
      </c>
      <c r="B41" s="594"/>
      <c r="C41" s="594"/>
      <c r="D41" s="594"/>
      <c r="E41" s="594"/>
      <c r="F41" s="594"/>
      <c r="G41" s="397">
        <f>+SUM(G4:G39)</f>
        <v>337526000</v>
      </c>
      <c r="H41" s="397">
        <f t="shared" ref="H41:M41" si="2">+SUM(H4:H39)</f>
        <v>99006000</v>
      </c>
      <c r="I41" s="397">
        <f t="shared" si="2"/>
        <v>0</v>
      </c>
      <c r="J41" s="397">
        <f t="shared" si="2"/>
        <v>0</v>
      </c>
      <c r="K41" s="397">
        <f t="shared" si="2"/>
        <v>99006000</v>
      </c>
      <c r="L41" s="397">
        <f t="shared" si="2"/>
        <v>443000</v>
      </c>
      <c r="M41" s="397">
        <f t="shared" si="2"/>
        <v>99449000</v>
      </c>
      <c r="N41" s="396"/>
    </row>
    <row r="43" spans="1:14" ht="30">
      <c r="F43" s="399"/>
      <c r="G43" s="399"/>
      <c r="H43" s="400" t="s">
        <v>1129</v>
      </c>
      <c r="I43" s="401"/>
      <c r="J43" s="401"/>
      <c r="K43" s="401"/>
      <c r="L43" s="400" t="s">
        <v>1130</v>
      </c>
    </row>
    <row r="44" spans="1:14">
      <c r="A44" t="s">
        <v>622</v>
      </c>
      <c r="E44" s="402">
        <v>0.14000000000000001</v>
      </c>
      <c r="F44" s="399">
        <f>+$G$41*E44</f>
        <v>47253640.000000007</v>
      </c>
      <c r="G44" s="399"/>
      <c r="H44" s="403">
        <f>+F44+F45</f>
        <v>54004160.000000007</v>
      </c>
      <c r="J44" s="399"/>
      <c r="K44" s="399"/>
      <c r="L44" s="403">
        <f>+H44-L41</f>
        <v>53561160.000000007</v>
      </c>
    </row>
    <row r="45" spans="1:14">
      <c r="A45" t="s">
        <v>1131</v>
      </c>
      <c r="E45" s="402">
        <v>0.02</v>
      </c>
      <c r="F45" s="399">
        <f t="shared" ref="F45:F49" si="3">+$G$41*E45</f>
        <v>6750520</v>
      </c>
      <c r="G45" s="404">
        <f>+M14+M15</f>
        <v>803000</v>
      </c>
      <c r="H45" s="399"/>
      <c r="I45" s="399"/>
      <c r="J45" s="399"/>
      <c r="K45" s="399"/>
      <c r="L45" s="399"/>
    </row>
    <row r="46" spans="1:14">
      <c r="A46" t="s">
        <v>1132</v>
      </c>
      <c r="E46" s="402">
        <v>0.1</v>
      </c>
      <c r="F46" s="399">
        <f t="shared" si="3"/>
        <v>33752600</v>
      </c>
      <c r="G46" s="399"/>
      <c r="H46" s="399"/>
      <c r="I46" s="399"/>
      <c r="J46" s="399"/>
      <c r="K46" s="399"/>
      <c r="L46" s="399"/>
    </row>
    <row r="47" spans="1:14">
      <c r="A47" t="s">
        <v>1133</v>
      </c>
      <c r="E47" s="402">
        <v>0.62</v>
      </c>
      <c r="F47" s="399">
        <f t="shared" si="3"/>
        <v>209266120</v>
      </c>
      <c r="G47" s="399"/>
      <c r="H47" s="399"/>
      <c r="I47" s="399"/>
      <c r="J47" s="399"/>
      <c r="K47" s="399"/>
      <c r="L47" s="399"/>
    </row>
    <row r="48" spans="1:14">
      <c r="A48" t="s">
        <v>1134</v>
      </c>
      <c r="E48" s="402">
        <v>0.02</v>
      </c>
      <c r="F48" s="399">
        <f t="shared" si="3"/>
        <v>6750520</v>
      </c>
      <c r="G48" s="399"/>
      <c r="H48" s="399"/>
      <c r="I48" s="399"/>
      <c r="J48" s="399"/>
      <c r="K48" s="399"/>
      <c r="L48" s="399"/>
    </row>
    <row r="49" spans="1:12">
      <c r="A49" t="s">
        <v>1135</v>
      </c>
      <c r="E49" s="402">
        <v>0.1</v>
      </c>
      <c r="F49" s="399">
        <f t="shared" si="3"/>
        <v>33752600</v>
      </c>
      <c r="G49" s="399"/>
      <c r="H49" s="399"/>
      <c r="I49" s="399"/>
      <c r="J49" s="399"/>
      <c r="K49" s="399"/>
      <c r="L49" s="399"/>
    </row>
    <row r="50" spans="1:12">
      <c r="E50" s="402">
        <f>SUM(E44:E49)</f>
        <v>1</v>
      </c>
      <c r="F50" s="399"/>
      <c r="G50" s="399"/>
      <c r="H50" s="399"/>
      <c r="I50" s="399"/>
      <c r="J50" s="399"/>
      <c r="K50" s="399"/>
      <c r="L50" s="399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topLeftCell="A28" zoomScale="90" zoomScaleNormal="90" workbookViewId="0">
      <selection activeCell="E46" sqref="E4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Responsabilidad Médica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43905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2</v>
      </c>
    </row>
    <row r="5" spans="1:13">
      <c r="A5" t="s">
        <v>1148</v>
      </c>
      <c r="B5" s="595">
        <v>400000</v>
      </c>
      <c r="C5" s="595"/>
      <c r="D5" t="s">
        <v>1149</v>
      </c>
      <c r="H5" s="425">
        <v>480</v>
      </c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>
        <f>32*10</f>
        <v>320</v>
      </c>
      <c r="I6" t="s">
        <v>1150</v>
      </c>
      <c r="L6" t="s">
        <v>1153</v>
      </c>
      <c r="M6" s="417">
        <f>+M5-M4</f>
        <v>10</v>
      </c>
    </row>
    <row r="7" spans="1:13">
      <c r="A7" t="s">
        <v>1154</v>
      </c>
      <c r="B7" s="595">
        <v>109000</v>
      </c>
      <c r="C7" s="595"/>
      <c r="D7" t="s">
        <v>1270</v>
      </c>
      <c r="H7" s="425">
        <v>10</v>
      </c>
    </row>
    <row r="8" spans="1:13">
      <c r="D8" t="s">
        <v>1155</v>
      </c>
      <c r="H8" s="425">
        <v>16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10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03020130</v>
      </c>
      <c r="H16" s="415" t="str">
        <f>+$H$2</f>
        <v>Esp. Responsabilidad Médica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03020130</v>
      </c>
      <c r="H17" s="415" t="str">
        <f t="shared" ref="H17:H29" si="0">+$H$2</f>
        <v>Esp. Responsabilidad Médica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177413000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03020130</v>
      </c>
      <c r="H18" s="415" t="str">
        <f t="shared" si="0"/>
        <v>Esp. Responsabilidad Médica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03020130</v>
      </c>
      <c r="H19" s="415" t="str">
        <f t="shared" si="0"/>
        <v>Esp. Responsabilidad Médica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03020130</v>
      </c>
      <c r="H20" s="415" t="str">
        <f t="shared" si="0"/>
        <v>Esp. Responsabilidad Médica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03020130</v>
      </c>
      <c r="H21" s="415" t="str">
        <f t="shared" si="0"/>
        <v>Esp. Responsabilidad Médica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03020130</v>
      </c>
      <c r="H22" s="415" t="str">
        <f t="shared" si="0"/>
        <v>Esp. Responsabilidad Médica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03020130</v>
      </c>
      <c r="H23" s="415" t="str">
        <f t="shared" si="0"/>
        <v>Esp. Responsabilidad Médica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03020130</v>
      </c>
      <c r="H24" s="415" t="str">
        <f t="shared" si="0"/>
        <v>Esp. Responsabilidad Médica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03020130</v>
      </c>
      <c r="H25" s="415" t="str">
        <f t="shared" si="0"/>
        <v>Esp. Responsabilidad Médica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03020130</v>
      </c>
      <c r="H26" s="415" t="str">
        <f t="shared" si="0"/>
        <v>Esp. Responsabilidad Médica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03020130</v>
      </c>
      <c r="H27" s="415" t="str">
        <f t="shared" si="0"/>
        <v>Esp. Responsabilidad Médica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03020130</v>
      </c>
      <c r="H28" s="415" t="str">
        <f t="shared" si="0"/>
        <v>Esp. Responsabilidad Médica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177000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03020130</v>
      </c>
      <c r="H29" s="415" t="str">
        <f t="shared" si="0"/>
        <v>Esp. Responsabilidad Médica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532000</v>
      </c>
      <c r="N29" s="423">
        <f>+SUM(M16:M29)</f>
        <v>180618000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03020130</v>
      </c>
      <c r="H32" s="419" t="str">
        <f>+$H$29</f>
        <v>Esp. Responsabilidad Médica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10500000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03020130</v>
      </c>
      <c r="H33" s="419" t="str">
        <f t="shared" ref="H33:H62" si="3">+$H$29</f>
        <v>Esp. Responsabilidad Médica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MROUND($H$6*$B$3*58%,1000)</f>
        <v>18226000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03020130</v>
      </c>
      <c r="H34" s="419" t="str">
        <f t="shared" si="3"/>
        <v>Esp. Responsabilidad Médica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3142000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03020130</v>
      </c>
      <c r="H35" s="419" t="str">
        <f t="shared" si="3"/>
        <v>Esp. Responsabilidad Médica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943000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03020130</v>
      </c>
      <c r="H36" s="419" t="str">
        <f t="shared" si="3"/>
        <v>Esp. Responsabilidad Médica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1257000</v>
      </c>
      <c r="N36" t="s">
        <v>1276</v>
      </c>
    </row>
    <row r="37" spans="1:14">
      <c r="G37" t="str">
        <f t="shared" si="2"/>
        <v>03020130</v>
      </c>
      <c r="H37" s="419" t="str">
        <f t="shared" si="3"/>
        <v>Esp. Responsabilidad Médica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03020130</v>
      </c>
      <c r="H38" s="419" t="str">
        <f t="shared" si="3"/>
        <v>Esp. Responsabilidad Médica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943000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03020130</v>
      </c>
      <c r="H39" s="419" t="str">
        <f t="shared" si="3"/>
        <v>Esp. Responsabilidad Médica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03020130</v>
      </c>
      <c r="H40" s="419" t="str">
        <f t="shared" si="3"/>
        <v>Esp. Responsabilidad Médica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80000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03020130</v>
      </c>
      <c r="H41" s="419" t="str">
        <f t="shared" si="3"/>
        <v>Esp. Responsabilidad Médica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+MROUND((B7+(B6*2))*H7*65%,1000)</f>
        <v>4089000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03020130</v>
      </c>
      <c r="H42" s="419" t="str">
        <f t="shared" si="3"/>
        <v>Esp. Responsabilidad Médica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2400000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03020130</v>
      </c>
      <c r="H43" s="419" t="str">
        <f t="shared" si="3"/>
        <v>Esp. Responsabilidad Médica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+MROUND($H$7*$B$5*7%,1000)</f>
        <v>280000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03020130</v>
      </c>
      <c r="H44" s="419" t="str">
        <f t="shared" si="3"/>
        <v>Esp. Responsabilidad Médica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3016000</v>
      </c>
    </row>
    <row r="45" spans="1:14">
      <c r="G45" t="str">
        <f t="shared" si="2"/>
        <v>03020130</v>
      </c>
      <c r="H45" s="419" t="str">
        <f t="shared" si="3"/>
        <v>Esp. Responsabilidad Médica</v>
      </c>
      <c r="M45" s="394"/>
    </row>
    <row r="46" spans="1:14">
      <c r="G46" t="str">
        <f t="shared" si="2"/>
        <v>03020130</v>
      </c>
      <c r="H46" s="419" t="str">
        <f t="shared" si="3"/>
        <v>Esp. Responsabilidad Médica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03020130</v>
      </c>
      <c r="H47" s="419" t="str">
        <f t="shared" si="3"/>
        <v>Esp. Responsabilidad Médica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03020130</v>
      </c>
      <c r="H48" s="419" t="str">
        <f t="shared" si="3"/>
        <v>Esp. Responsabilidad Médica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03020130</v>
      </c>
      <c r="H49" s="419" t="str">
        <f t="shared" si="3"/>
        <v>Esp. Responsabilidad Médica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03020130</v>
      </c>
      <c r="H50" s="419" t="str">
        <f t="shared" si="3"/>
        <v>Esp. Responsabilidad Médica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03020130</v>
      </c>
      <c r="H51" s="419" t="str">
        <f t="shared" si="3"/>
        <v>Esp. Responsabilidad Médica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03020130</v>
      </c>
      <c r="H52" s="419" t="str">
        <f t="shared" si="3"/>
        <v>Esp. Responsabilidad Médica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03020130</v>
      </c>
      <c r="H53" s="419" t="str">
        <f t="shared" si="3"/>
        <v>Esp. Responsabilidad Médica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03020130</v>
      </c>
      <c r="H54" s="419" t="str">
        <f t="shared" si="3"/>
        <v>Esp. Responsabilidad Médica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03020130</v>
      </c>
      <c r="H55" s="419" t="str">
        <f t="shared" si="3"/>
        <v>Esp. Responsabilidad Médica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03020130</v>
      </c>
      <c r="H56" s="419" t="str">
        <f t="shared" si="3"/>
        <v>Esp. Responsabilidad Médica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03020130</v>
      </c>
      <c r="H57" s="419" t="str">
        <f t="shared" si="3"/>
        <v>Esp. Responsabilidad Médica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03020130</v>
      </c>
      <c r="H58" s="419" t="str">
        <f t="shared" si="3"/>
        <v>Esp. Responsabilidad Médica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03020130</v>
      </c>
      <c r="H59" s="419" t="str">
        <f t="shared" si="3"/>
        <v>Esp. Responsabilidad Médica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672000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03020130</v>
      </c>
      <c r="H60" s="419" t="str">
        <f t="shared" si="3"/>
        <v>Esp. Responsabilidad Médica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5397000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03020130</v>
      </c>
      <c r="H61" s="419" t="str">
        <f t="shared" si="3"/>
        <v>Esp. Responsabilidad Médica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03020130</v>
      </c>
      <c r="H62" s="419" t="str">
        <f t="shared" si="3"/>
        <v>Esp. Responsabilidad Médica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50945000</v>
      </c>
    </row>
    <row r="64" spans="1:14">
      <c r="N64" s="424">
        <f>+N29-N62</f>
        <v>129673000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topLeftCell="A34" zoomScale="90" zoomScaleNormal="90" workbookViewId="0">
      <selection activeCell="E46" sqref="E4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Responsabilidad Médica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03020130</v>
      </c>
      <c r="H16" s="415" t="str">
        <f>+$H$2</f>
        <v>Esp. Responsabilidad Médica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03020130</v>
      </c>
      <c r="H17" s="415" t="str">
        <f t="shared" ref="H17:H29" si="0">+$H$2</f>
        <v>Esp. Responsabilidad Médica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03020130</v>
      </c>
      <c r="H18" s="415" t="str">
        <f t="shared" si="0"/>
        <v>Esp. Responsabilidad Médica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03020130</v>
      </c>
      <c r="H19" s="415" t="str">
        <f t="shared" si="0"/>
        <v>Esp. Responsabilidad Médica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03020130</v>
      </c>
      <c r="H20" s="415" t="str">
        <f t="shared" si="0"/>
        <v>Esp. Responsabilidad Médica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03020130</v>
      </c>
      <c r="H21" s="415" t="str">
        <f t="shared" si="0"/>
        <v>Esp. Responsabilidad Médica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03020130</v>
      </c>
      <c r="H22" s="415" t="str">
        <f t="shared" si="0"/>
        <v>Esp. Responsabilidad Médica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03020130</v>
      </c>
      <c r="H23" s="415" t="str">
        <f t="shared" si="0"/>
        <v>Esp. Responsabilidad Médica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03020130</v>
      </c>
      <c r="H24" s="415" t="str">
        <f t="shared" si="0"/>
        <v>Esp. Responsabilidad Médica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03020130</v>
      </c>
      <c r="H25" s="415" t="str">
        <f t="shared" si="0"/>
        <v>Esp. Responsabilidad Médica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03020130</v>
      </c>
      <c r="H26" s="415" t="str">
        <f t="shared" si="0"/>
        <v>Esp. Responsabilidad Médica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03020130</v>
      </c>
      <c r="H27" s="415" t="str">
        <f t="shared" si="0"/>
        <v>Esp. Responsabilidad Médica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03020130</v>
      </c>
      <c r="H28" s="415" t="str">
        <f t="shared" si="0"/>
        <v>Esp. Responsabilidad Médica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03020130</v>
      </c>
      <c r="H29" s="415" t="str">
        <f t="shared" si="0"/>
        <v>Esp. Responsabilidad Médica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03020130</v>
      </c>
      <c r="H32" s="419" t="str">
        <f>+$H$29</f>
        <v>Esp. Responsabilidad Médica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03020130</v>
      </c>
      <c r="H33" s="419" t="str">
        <f t="shared" ref="H33:H62" si="3">+$H$29</f>
        <v>Esp. Responsabilidad Médica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MROUND($H$6*$B$3*58%,1000)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03020130</v>
      </c>
      <c r="H34" s="419" t="str">
        <f t="shared" si="3"/>
        <v>Esp. Responsabilidad Médica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03020130</v>
      </c>
      <c r="H35" s="419" t="str">
        <f t="shared" si="3"/>
        <v>Esp. Responsabilidad Médica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03020130</v>
      </c>
      <c r="H36" s="419" t="str">
        <f t="shared" si="3"/>
        <v>Esp. Responsabilidad Médica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0</v>
      </c>
      <c r="N36" t="s">
        <v>1276</v>
      </c>
    </row>
    <row r="37" spans="1:14">
      <c r="G37" t="str">
        <f t="shared" si="2"/>
        <v>03020130</v>
      </c>
      <c r="H37" s="419" t="str">
        <f t="shared" si="3"/>
        <v>Esp. Responsabilidad Médica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03020130</v>
      </c>
      <c r="H38" s="419" t="str">
        <f t="shared" si="3"/>
        <v>Esp. Responsabilidad Médica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03020130</v>
      </c>
      <c r="H39" s="419" t="str">
        <f t="shared" si="3"/>
        <v>Esp. Responsabilidad Médica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03020130</v>
      </c>
      <c r="H40" s="419" t="str">
        <f t="shared" si="3"/>
        <v>Esp. Responsabilidad Médica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03020130</v>
      </c>
      <c r="H41" s="419" t="str">
        <f t="shared" si="3"/>
        <v>Esp. Responsabilidad Médica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+MROUND((B7+(B6*2))*H7*65%,1000)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03020130</v>
      </c>
      <c r="H42" s="419" t="str">
        <f t="shared" si="3"/>
        <v>Esp. Responsabilidad Médica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03020130</v>
      </c>
      <c r="H43" s="419" t="str">
        <f t="shared" si="3"/>
        <v>Esp. Responsabilidad Médica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+MROUND($H$7*$B$5*7%,1000)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03020130</v>
      </c>
      <c r="H44" s="419" t="str">
        <f t="shared" si="3"/>
        <v>Esp. Responsabilidad Médica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03020130</v>
      </c>
      <c r="H45" s="419" t="str">
        <f t="shared" si="3"/>
        <v>Esp. Responsabilidad Médica</v>
      </c>
      <c r="M45" s="394"/>
    </row>
    <row r="46" spans="1:14">
      <c r="G46" t="str">
        <f t="shared" si="2"/>
        <v>03020130</v>
      </c>
      <c r="H46" s="419" t="str">
        <f t="shared" si="3"/>
        <v>Esp. Responsabilidad Médica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03020130</v>
      </c>
      <c r="H47" s="419" t="str">
        <f t="shared" si="3"/>
        <v>Esp. Responsabilidad Médica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03020130</v>
      </c>
      <c r="H48" s="419" t="str">
        <f t="shared" si="3"/>
        <v>Esp. Responsabilidad Médica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03020130</v>
      </c>
      <c r="H49" s="419" t="str">
        <f t="shared" si="3"/>
        <v>Esp. Responsabilidad Médica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03020130</v>
      </c>
      <c r="H50" s="419" t="str">
        <f t="shared" si="3"/>
        <v>Esp. Responsabilidad Médica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03020130</v>
      </c>
      <c r="H51" s="419" t="str">
        <f t="shared" si="3"/>
        <v>Esp. Responsabilidad Médica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03020130</v>
      </c>
      <c r="H52" s="419" t="str">
        <f t="shared" si="3"/>
        <v>Esp. Responsabilidad Médica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03020130</v>
      </c>
      <c r="H53" s="419" t="str">
        <f t="shared" si="3"/>
        <v>Esp. Responsabilidad Médica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03020130</v>
      </c>
      <c r="H54" s="419" t="str">
        <f t="shared" si="3"/>
        <v>Esp. Responsabilidad Médica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03020130</v>
      </c>
      <c r="H55" s="419" t="str">
        <f t="shared" si="3"/>
        <v>Esp. Responsabilidad Médica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03020130</v>
      </c>
      <c r="H56" s="419" t="str">
        <f t="shared" si="3"/>
        <v>Esp. Responsabilidad Médica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03020130</v>
      </c>
      <c r="H57" s="419" t="str">
        <f t="shared" si="3"/>
        <v>Esp. Responsabilidad Médica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03020130</v>
      </c>
      <c r="H58" s="419" t="str">
        <f t="shared" si="3"/>
        <v>Esp. Responsabilidad Médica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03020130</v>
      </c>
      <c r="H59" s="419" t="str">
        <f t="shared" si="3"/>
        <v>Esp. Responsabilidad Médica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03020130</v>
      </c>
      <c r="H60" s="419" t="str">
        <f t="shared" si="3"/>
        <v>Esp. Responsabilidad Médica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03020130</v>
      </c>
      <c r="H61" s="419" t="str">
        <f t="shared" si="3"/>
        <v>Esp. Responsabilidad Médica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03020130</v>
      </c>
      <c r="H62" s="419" t="str">
        <f t="shared" si="3"/>
        <v>Esp. Responsabilidad Médica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topLeftCell="A19" zoomScale="90" zoomScaleNormal="90" workbookViewId="0">
      <selection activeCell="E46" sqref="E4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Responsabilidad Médica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03020130</v>
      </c>
      <c r="H16" s="415" t="str">
        <f>+$H$2</f>
        <v>Esp. Responsabilidad Médica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03020130</v>
      </c>
      <c r="H17" s="415" t="str">
        <f t="shared" ref="H17:H29" si="0">+$H$2</f>
        <v>Esp. Responsabilidad Médica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03020130</v>
      </c>
      <c r="H18" s="415" t="str">
        <f t="shared" si="0"/>
        <v>Esp. Responsabilidad Médica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03020130</v>
      </c>
      <c r="H19" s="415" t="str">
        <f t="shared" si="0"/>
        <v>Esp. Responsabilidad Médica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03020130</v>
      </c>
      <c r="H20" s="415" t="str">
        <f t="shared" si="0"/>
        <v>Esp. Responsabilidad Médica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03020130</v>
      </c>
      <c r="H21" s="415" t="str">
        <f t="shared" si="0"/>
        <v>Esp. Responsabilidad Médica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03020130</v>
      </c>
      <c r="H22" s="415" t="str">
        <f t="shared" si="0"/>
        <v>Esp. Responsabilidad Médica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03020130</v>
      </c>
      <c r="H23" s="415" t="str">
        <f t="shared" si="0"/>
        <v>Esp. Responsabilidad Médica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03020130</v>
      </c>
      <c r="H24" s="415" t="str">
        <f t="shared" si="0"/>
        <v>Esp. Responsabilidad Médica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03020130</v>
      </c>
      <c r="H25" s="415" t="str">
        <f t="shared" si="0"/>
        <v>Esp. Responsabilidad Médica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03020130</v>
      </c>
      <c r="H26" s="415" t="str">
        <f t="shared" si="0"/>
        <v>Esp. Responsabilidad Médica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03020130</v>
      </c>
      <c r="H27" s="415" t="str">
        <f t="shared" si="0"/>
        <v>Esp. Responsabilidad Médica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03020130</v>
      </c>
      <c r="H28" s="415" t="str">
        <f t="shared" si="0"/>
        <v>Esp. Responsabilidad Médica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03020130</v>
      </c>
      <c r="H29" s="415" t="str">
        <f t="shared" si="0"/>
        <v>Esp. Responsabilidad Médica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03020130</v>
      </c>
      <c r="H32" s="419" t="str">
        <f>+$H$29</f>
        <v>Esp. Responsabilidad Médica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03020130</v>
      </c>
      <c r="H33" s="419" t="str">
        <f t="shared" ref="H33:H62" si="3">+$H$29</f>
        <v>Esp. Responsabilidad Médica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MROUND($H$6*$B$3*58%,1000)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03020130</v>
      </c>
      <c r="H34" s="419" t="str">
        <f t="shared" si="3"/>
        <v>Esp. Responsabilidad Médica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03020130</v>
      </c>
      <c r="H35" s="419" t="str">
        <f t="shared" si="3"/>
        <v>Esp. Responsabilidad Médica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03020130</v>
      </c>
      <c r="H36" s="419" t="str">
        <f t="shared" si="3"/>
        <v>Esp. Responsabilidad Médica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0</v>
      </c>
      <c r="N36" t="s">
        <v>1276</v>
      </c>
    </row>
    <row r="37" spans="1:14">
      <c r="G37" t="str">
        <f t="shared" si="2"/>
        <v>03020130</v>
      </c>
      <c r="H37" s="419" t="str">
        <f t="shared" si="3"/>
        <v>Esp. Responsabilidad Médica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03020130</v>
      </c>
      <c r="H38" s="419" t="str">
        <f t="shared" si="3"/>
        <v>Esp. Responsabilidad Médica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03020130</v>
      </c>
      <c r="H39" s="419" t="str">
        <f t="shared" si="3"/>
        <v>Esp. Responsabilidad Médica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03020130</v>
      </c>
      <c r="H40" s="419" t="str">
        <f t="shared" si="3"/>
        <v>Esp. Responsabilidad Médica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03020130</v>
      </c>
      <c r="H41" s="419" t="str">
        <f t="shared" si="3"/>
        <v>Esp. Responsabilidad Médica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+MROUND((B7+(B6*2))*H7*65%,1000)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03020130</v>
      </c>
      <c r="H42" s="419" t="str">
        <f t="shared" si="3"/>
        <v>Esp. Responsabilidad Médica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+MROUND((B5*1)*H7*60%,1000)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03020130</v>
      </c>
      <c r="H43" s="419" t="str">
        <f t="shared" si="3"/>
        <v>Esp. Responsabilidad Médica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+MROUND($H$7*$B$5*7%,1000)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03020130</v>
      </c>
      <c r="H44" s="419" t="str">
        <f t="shared" si="3"/>
        <v>Esp. Responsabilidad Médica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03020130</v>
      </c>
      <c r="H45" s="419" t="str">
        <f t="shared" si="3"/>
        <v>Esp. Responsabilidad Médica</v>
      </c>
      <c r="M45" s="394"/>
    </row>
    <row r="46" spans="1:14">
      <c r="G46" t="str">
        <f t="shared" si="2"/>
        <v>03020130</v>
      </c>
      <c r="H46" s="419" t="str">
        <f t="shared" si="3"/>
        <v>Esp. Responsabilidad Médica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03020130</v>
      </c>
      <c r="H47" s="419" t="str">
        <f t="shared" si="3"/>
        <v>Esp. Responsabilidad Médica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03020130</v>
      </c>
      <c r="H48" s="419" t="str">
        <f t="shared" si="3"/>
        <v>Esp. Responsabilidad Médica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03020130</v>
      </c>
      <c r="H49" s="419" t="str">
        <f t="shared" si="3"/>
        <v>Esp. Responsabilidad Médica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03020130</v>
      </c>
      <c r="H50" s="419" t="str">
        <f t="shared" si="3"/>
        <v>Esp. Responsabilidad Médica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03020130</v>
      </c>
      <c r="H51" s="419" t="str">
        <f t="shared" si="3"/>
        <v>Esp. Responsabilidad Médica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03020130</v>
      </c>
      <c r="H52" s="419" t="str">
        <f t="shared" si="3"/>
        <v>Esp. Responsabilidad Médica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03020130</v>
      </c>
      <c r="H53" s="419" t="str">
        <f t="shared" si="3"/>
        <v>Esp. Responsabilidad Médica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03020130</v>
      </c>
      <c r="H54" s="419" t="str">
        <f t="shared" si="3"/>
        <v>Esp. Responsabilidad Médica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03020130</v>
      </c>
      <c r="H55" s="419" t="str">
        <f t="shared" si="3"/>
        <v>Esp. Responsabilidad Médica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03020130</v>
      </c>
      <c r="H56" s="419" t="str">
        <f t="shared" si="3"/>
        <v>Esp. Responsabilidad Médica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03020130</v>
      </c>
      <c r="H57" s="419" t="str">
        <f t="shared" si="3"/>
        <v>Esp. Responsabilidad Médica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03020130</v>
      </c>
      <c r="H58" s="419" t="str">
        <f t="shared" si="3"/>
        <v>Esp. Responsabilidad Médica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03020130</v>
      </c>
      <c r="H59" s="419" t="str">
        <f t="shared" si="3"/>
        <v>Esp. Responsabilidad Médica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03020130</v>
      </c>
      <c r="H60" s="419" t="str">
        <f t="shared" si="3"/>
        <v>Esp. Responsabilidad Médica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03020130</v>
      </c>
      <c r="H61" s="419" t="str">
        <f t="shared" si="3"/>
        <v>Esp. Responsabilidad Médica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03020130</v>
      </c>
      <c r="H62" s="419" t="str">
        <f t="shared" si="3"/>
        <v>Esp. Responsabilidad Médica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 3</vt:lpstr>
      <vt:lpstr>Nueva B</vt:lpstr>
      <vt:lpstr>Nueva C</vt:lpstr>
      <vt:lpstr>Nueva D</vt:lpstr>
      <vt:lpstr>Continua 2</vt:lpstr>
      <vt:lpstr>Continua B</vt:lpstr>
      <vt:lpstr>Continua C</vt:lpstr>
      <vt:lpstr>Continua D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2020-02-14T16:27:21Z</dcterms:modified>
</cp:coreProperties>
</file>