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FCA06020-4808-47AF-8774-0C6BCB9D30A4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14" sheetId="14" r:id="rId8"/>
    <sheet name="Nueva 3" sheetId="15" r:id="rId9"/>
    <sheet name="Nueva 4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4" l="1"/>
  <c r="M43" i="13" l="1"/>
  <c r="M43" i="15"/>
  <c r="M43" i="16"/>
  <c r="M43" i="17"/>
  <c r="M43" i="18"/>
  <c r="M43" i="19"/>
  <c r="M43" i="20"/>
  <c r="M43" i="14"/>
  <c r="M42" i="13"/>
  <c r="M42" i="15"/>
  <c r="M42" i="16"/>
  <c r="M42" i="17"/>
  <c r="M42" i="18"/>
  <c r="M42" i="19"/>
  <c r="M42" i="20"/>
  <c r="M42" i="14"/>
  <c r="L77" i="7" l="1"/>
  <c r="J77" i="7"/>
  <c r="H77" i="7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N85" i="7" l="1"/>
  <c r="M32" i="20"/>
  <c r="M32" i="19"/>
  <c r="M32" i="18"/>
  <c r="M32" i="17"/>
  <c r="M32" i="16"/>
  <c r="M32" i="15"/>
  <c r="M32" i="14"/>
  <c r="M32" i="13"/>
  <c r="M18" i="21"/>
  <c r="M19" i="21"/>
  <c r="M20" i="21"/>
  <c r="M21" i="21"/>
  <c r="M22" i="21"/>
  <c r="M25" i="21"/>
  <c r="M26" i="21"/>
  <c r="M30" i="21"/>
  <c r="M31" i="21"/>
  <c r="M37" i="21"/>
  <c r="M39" i="21"/>
  <c r="M5" i="21"/>
  <c r="M6" i="21" s="1"/>
  <c r="B4" i="21"/>
  <c r="B3" i="21"/>
  <c r="M41" i="20"/>
  <c r="M16" i="20"/>
  <c r="M5" i="20"/>
  <c r="M6" i="20" s="1"/>
  <c r="M40" i="20" s="1"/>
  <c r="B4" i="20"/>
  <c r="B3" i="20"/>
  <c r="M41" i="19"/>
  <c r="M16" i="19"/>
  <c r="M6" i="19"/>
  <c r="M40" i="19" s="1"/>
  <c r="M5" i="19"/>
  <c r="B4" i="19"/>
  <c r="B3" i="19"/>
  <c r="M41" i="18"/>
  <c r="M16" i="18"/>
  <c r="M5" i="18"/>
  <c r="M6" i="18" s="1"/>
  <c r="M40" i="18" s="1"/>
  <c r="B4" i="18"/>
  <c r="B3" i="18"/>
  <c r="M5" i="17"/>
  <c r="M6" i="17" s="1"/>
  <c r="M40" i="17" s="1"/>
  <c r="M41" i="17"/>
  <c r="M16" i="17"/>
  <c r="B4" i="17"/>
  <c r="B3" i="17"/>
  <c r="M41" i="16"/>
  <c r="M16" i="16"/>
  <c r="M6" i="16"/>
  <c r="M40" i="16" s="1"/>
  <c r="M5" i="16"/>
  <c r="M4" i="16"/>
  <c r="B4" i="16"/>
  <c r="B3" i="16"/>
  <c r="M41" i="15"/>
  <c r="M16" i="15"/>
  <c r="M5" i="15"/>
  <c r="M6" i="15" s="1"/>
  <c r="M40" i="15" s="1"/>
  <c r="M4" i="15"/>
  <c r="B4" i="15"/>
  <c r="B3" i="15"/>
  <c r="M41" i="14"/>
  <c r="M16" i="14"/>
  <c r="M6" i="14"/>
  <c r="M40" i="14" s="1"/>
  <c r="M5" i="14"/>
  <c r="M4" i="14"/>
  <c r="B4" i="14"/>
  <c r="B3" i="14"/>
  <c r="M43" i="21"/>
  <c r="N73" i="7" s="1"/>
  <c r="M41" i="13"/>
  <c r="M35" i="15" l="1"/>
  <c r="M36" i="15"/>
  <c r="M34" i="15"/>
  <c r="M33" i="15"/>
  <c r="M34" i="16"/>
  <c r="M36" i="16"/>
  <c r="M35" i="16"/>
  <c r="M33" i="16"/>
  <c r="M35" i="17"/>
  <c r="M36" i="17"/>
  <c r="M34" i="17"/>
  <c r="M33" i="17"/>
  <c r="M27" i="20"/>
  <c r="M27" i="15"/>
  <c r="M27" i="16"/>
  <c r="M33" i="19"/>
  <c r="M35" i="19"/>
  <c r="M36" i="19"/>
  <c r="M34" i="19"/>
  <c r="M27" i="19"/>
  <c r="M24" i="19" s="1"/>
  <c r="M35" i="14"/>
  <c r="M36" i="14"/>
  <c r="M34" i="14"/>
  <c r="M33" i="14"/>
  <c r="M27" i="14"/>
  <c r="M35" i="20"/>
  <c r="M33" i="20"/>
  <c r="M34" i="20"/>
  <c r="M36" i="20"/>
  <c r="M38" i="14"/>
  <c r="M35" i="18"/>
  <c r="M36" i="18"/>
  <c r="M34" i="18"/>
  <c r="M33" i="18"/>
  <c r="M27" i="18"/>
  <c r="M41" i="21"/>
  <c r="N72" i="7" s="1"/>
  <c r="M42" i="21"/>
  <c r="N74" i="7" s="1"/>
  <c r="M17" i="15"/>
  <c r="M44" i="15" s="1"/>
  <c r="M17" i="20"/>
  <c r="M44" i="20" s="1"/>
  <c r="M17" i="18"/>
  <c r="M44" i="18" s="1"/>
  <c r="M32" i="21"/>
  <c r="N96" i="7" s="1"/>
  <c r="M10" i="21"/>
  <c r="M24" i="20"/>
  <c r="M23" i="20"/>
  <c r="M10" i="20"/>
  <c r="M38" i="20"/>
  <c r="M17" i="19"/>
  <c r="M44" i="19" s="1"/>
  <c r="M10" i="19"/>
  <c r="M38" i="19"/>
  <c r="M24" i="18"/>
  <c r="M23" i="18"/>
  <c r="M10" i="18"/>
  <c r="M38" i="18"/>
  <c r="M17" i="17"/>
  <c r="M44" i="17" s="1"/>
  <c r="M27" i="17"/>
  <c r="M23" i="17" s="1"/>
  <c r="M10" i="17"/>
  <c r="M38" i="17"/>
  <c r="M24" i="16"/>
  <c r="M23" i="16"/>
  <c r="M38" i="16"/>
  <c r="M17" i="16"/>
  <c r="M44" i="16" s="1"/>
  <c r="M10" i="16"/>
  <c r="M24" i="15"/>
  <c r="M23" i="15"/>
  <c r="M10" i="15"/>
  <c r="M38" i="15"/>
  <c r="M23" i="14"/>
  <c r="M24" i="14"/>
  <c r="M10" i="14"/>
  <c r="M17" i="14"/>
  <c r="M44" i="14" s="1"/>
  <c r="M16" i="13"/>
  <c r="M16" i="21" s="1"/>
  <c r="M4" i="13"/>
  <c r="M5" i="13"/>
  <c r="M23" i="19" l="1"/>
  <c r="M6" i="13"/>
  <c r="M40" i="13" s="1"/>
  <c r="M28" i="20"/>
  <c r="M29" i="18"/>
  <c r="M28" i="18"/>
  <c r="M28" i="15"/>
  <c r="M29" i="15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8" l="1"/>
  <c r="N62" i="15"/>
  <c r="N29" i="20"/>
  <c r="N29" i="15"/>
  <c r="N29" i="14"/>
  <c r="N62" i="20"/>
  <c r="N29" i="19"/>
  <c r="N62" i="19"/>
  <c r="N62" i="16"/>
  <c r="N62" i="18"/>
  <c r="N64" i="18" s="1"/>
  <c r="M59" i="17"/>
  <c r="N62" i="17" s="1"/>
  <c r="N29" i="17"/>
  <c r="N29" i="16"/>
  <c r="N62" i="14"/>
  <c r="N64" i="15" l="1"/>
  <c r="N64" i="20"/>
  <c r="N64" i="14"/>
  <c r="N64" i="19"/>
  <c r="N64" i="17"/>
  <c r="N64" i="16"/>
  <c r="M27" i="13"/>
  <c r="B4" i="13"/>
  <c r="B3" i="13"/>
  <c r="M35" i="13" l="1"/>
  <c r="M35" i="21" s="1"/>
  <c r="N99" i="7" s="1"/>
  <c r="M36" i="13"/>
  <c r="M36" i="21" s="1"/>
  <c r="N100" i="7" s="1"/>
  <c r="M34" i="13"/>
  <c r="M34" i="21" s="1"/>
  <c r="N98" i="7" s="1"/>
  <c r="M33" i="13"/>
  <c r="M33" i="21" s="1"/>
  <c r="N97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D65" i="4"/>
  <c r="E65" i="4" s="1"/>
  <c r="L65" i="4" s="1"/>
  <c r="D61" i="4"/>
  <c r="E61" i="4" s="1"/>
  <c r="L61" i="4" s="1"/>
  <c r="D58" i="4"/>
  <c r="E58" i="4" s="1"/>
  <c r="L58" i="4" s="1"/>
  <c r="D62" i="4"/>
  <c r="E62" i="4" s="1"/>
  <c r="L62" i="4" s="1"/>
  <c r="D64" i="4"/>
  <c r="E64" i="4" s="1"/>
  <c r="L64" i="4" s="1"/>
  <c r="D60" i="4"/>
  <c r="E60" i="4" s="1"/>
  <c r="L60" i="4" s="1"/>
  <c r="D57" i="4"/>
  <c r="E57" i="4" s="1"/>
  <c r="L57" i="4" s="1"/>
  <c r="D66" i="4"/>
  <c r="E66" i="4" s="1"/>
  <c r="L66" i="4" s="1"/>
  <c r="E103" i="4"/>
  <c r="F103" i="4" s="1"/>
  <c r="D63" i="4"/>
  <c r="E63" i="4" s="1"/>
  <c r="L63" i="4" s="1"/>
  <c r="D59" i="4"/>
  <c r="E59" i="4" s="1"/>
  <c r="L59" i="4" s="1"/>
  <c r="D56" i="4"/>
  <c r="L17" i="4"/>
  <c r="L16" i="4"/>
  <c r="N81" i="7"/>
  <c r="G17" i="4"/>
  <c r="G16" i="4"/>
  <c r="D17" i="4"/>
  <c r="D16" i="4"/>
  <c r="G27" i="4" l="1"/>
  <c r="D88" i="4"/>
  <c r="F88" i="4" s="1"/>
  <c r="G76" i="4"/>
  <c r="H76" i="4" s="1"/>
  <c r="L76" i="4" s="1"/>
  <c r="G71" i="4"/>
  <c r="H71" i="4" s="1"/>
  <c r="L71" i="4" s="1"/>
  <c r="G78" i="4"/>
  <c r="H78" i="4" s="1"/>
  <c r="L78" i="4" s="1"/>
  <c r="G77" i="4"/>
  <c r="H77" i="4" s="1"/>
  <c r="L77" i="4" s="1"/>
  <c r="G75" i="4"/>
  <c r="H75" i="4" s="1"/>
  <c r="L75" i="4" s="1"/>
  <c r="E56" i="4"/>
  <c r="L56" i="4" s="1"/>
  <c r="L67" i="4" s="1"/>
  <c r="F22" i="5" s="1"/>
  <c r="G68" i="4"/>
  <c r="H68" i="4" s="1"/>
  <c r="L68" i="4" s="1"/>
  <c r="G69" i="4"/>
  <c r="H69" i="4" s="1"/>
  <c r="L69" i="4" s="1"/>
  <c r="G74" i="4"/>
  <c r="H74" i="4" s="1"/>
  <c r="L74" i="4" s="1"/>
  <c r="G70" i="4"/>
  <c r="H70" i="4" s="1"/>
  <c r="L70" i="4" s="1"/>
  <c r="G72" i="4"/>
  <c r="H72" i="4" s="1"/>
  <c r="L72" i="4" s="1"/>
  <c r="G73" i="4"/>
  <c r="H73" i="4" s="1"/>
  <c r="L73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1"/>
  <c r="H4" i="19"/>
  <c r="H4" i="20"/>
  <c r="H4" i="18"/>
  <c r="H4" i="14"/>
  <c r="H4" i="13"/>
  <c r="C9" i="7"/>
  <c r="H2" i="20"/>
  <c r="H2" i="15"/>
  <c r="H2" i="18"/>
  <c r="H2" i="14"/>
  <c r="H2" i="17"/>
  <c r="H2" i="21"/>
  <c r="H2" i="19"/>
  <c r="H2" i="16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2" i="12"/>
  <c r="M22" i="12" s="1"/>
  <c r="K30" i="12"/>
  <c r="K17" i="12"/>
  <c r="M17" i="12" s="1"/>
  <c r="K26" i="12"/>
  <c r="M26" i="12" s="1"/>
  <c r="H22" i="13"/>
  <c r="H24" i="13"/>
  <c r="H23" i="13"/>
  <c r="H25" i="13"/>
  <c r="H26" i="13"/>
  <c r="H21" i="13"/>
  <c r="H29" i="13"/>
  <c r="H18" i="13"/>
  <c r="H19" i="13"/>
  <c r="H27" i="13"/>
  <c r="H16" i="13"/>
  <c r="H28" i="13"/>
  <c r="H20" i="13"/>
  <c r="H17" i="13"/>
  <c r="H24" i="20"/>
  <c r="H23" i="20"/>
  <c r="H16" i="20"/>
  <c r="H21" i="20"/>
  <c r="H29" i="20"/>
  <c r="H19" i="20"/>
  <c r="H26" i="20"/>
  <c r="H20" i="20"/>
  <c r="H22" i="20"/>
  <c r="H25" i="20"/>
  <c r="H17" i="20"/>
  <c r="H28" i="20"/>
  <c r="H18" i="20"/>
  <c r="H27" i="20"/>
  <c r="H24" i="16"/>
  <c r="H23" i="16"/>
  <c r="H29" i="16"/>
  <c r="H21" i="16"/>
  <c r="H28" i="16"/>
  <c r="H19" i="16"/>
  <c r="H16" i="16"/>
  <c r="H26" i="16"/>
  <c r="H25" i="16"/>
  <c r="H17" i="16"/>
  <c r="H18" i="16"/>
  <c r="H27" i="16"/>
  <c r="H20" i="16"/>
  <c r="H22" i="16"/>
  <c r="H24" i="14"/>
  <c r="H28" i="14"/>
  <c r="H19" i="14"/>
  <c r="H16" i="14"/>
  <c r="H26" i="14"/>
  <c r="H21" i="14"/>
  <c r="H23" i="14"/>
  <c r="H29" i="14"/>
  <c r="H18" i="14"/>
  <c r="H27" i="14"/>
  <c r="H20" i="14"/>
  <c r="H22" i="14"/>
  <c r="H25" i="14"/>
  <c r="H17" i="14"/>
  <c r="H24" i="19"/>
  <c r="H29" i="19"/>
  <c r="H19" i="19"/>
  <c r="H26" i="19"/>
  <c r="H21" i="19"/>
  <c r="H23" i="19"/>
  <c r="H16" i="19"/>
  <c r="H20" i="19"/>
  <c r="H28" i="19"/>
  <c r="H22" i="19"/>
  <c r="H25" i="19"/>
  <c r="H17" i="19"/>
  <c r="H18" i="19"/>
  <c r="H27" i="19"/>
  <c r="H24" i="17"/>
  <c r="H26" i="17"/>
  <c r="H19" i="17"/>
  <c r="H23" i="17"/>
  <c r="H16" i="17"/>
  <c r="H21" i="17"/>
  <c r="H29" i="17"/>
  <c r="H18" i="17"/>
  <c r="H27" i="17"/>
  <c r="H17" i="17"/>
  <c r="H28" i="17"/>
  <c r="H20" i="17"/>
  <c r="H22" i="17"/>
  <c r="H25" i="17"/>
  <c r="H24" i="18"/>
  <c r="H26" i="18"/>
  <c r="H23" i="18"/>
  <c r="H16" i="18"/>
  <c r="H28" i="18"/>
  <c r="H29" i="18"/>
  <c r="H21" i="18"/>
  <c r="H19" i="18"/>
  <c r="H20" i="18"/>
  <c r="H22" i="18"/>
  <c r="H25" i="18"/>
  <c r="H17" i="18"/>
  <c r="H18" i="18"/>
  <c r="H27" i="18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5"/>
  <c r="H29" i="15"/>
  <c r="H19" i="15"/>
  <c r="H26" i="15"/>
  <c r="H21" i="15"/>
  <c r="H23" i="15"/>
  <c r="H16" i="15"/>
  <c r="H28" i="15"/>
  <c r="H22" i="15"/>
  <c r="H17" i="15"/>
  <c r="H25" i="15"/>
  <c r="H18" i="15"/>
  <c r="H27" i="15"/>
  <c r="H20" i="15"/>
  <c r="K7" i="12"/>
  <c r="M7" i="12" s="1"/>
  <c r="K33" i="12"/>
  <c r="M33" i="12" s="1"/>
  <c r="K16" i="12"/>
  <c r="M16" i="12" s="1"/>
  <c r="K12" i="12"/>
  <c r="M12" i="12" s="1"/>
  <c r="K29" i="12"/>
  <c r="M29" i="12" s="1"/>
  <c r="M4" i="12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6" l="1"/>
  <c r="H35" i="16"/>
  <c r="H32" i="16"/>
  <c r="H38" i="16"/>
  <c r="H49" i="16"/>
  <c r="H57" i="16"/>
  <c r="H46" i="16"/>
  <c r="H54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55" i="16"/>
  <c r="H36" i="16"/>
  <c r="H60" i="16"/>
  <c r="H43" i="16"/>
  <c r="H47" i="16"/>
  <c r="H52" i="16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56" i="20"/>
  <c r="H41" i="20"/>
  <c r="H39" i="20"/>
  <c r="H48" i="20"/>
  <c r="H51" i="20"/>
  <c r="H33" i="13"/>
  <c r="H43" i="13"/>
  <c r="H49" i="13"/>
  <c r="H59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1" i="13"/>
  <c r="H47" i="13"/>
  <c r="H51" i="13"/>
  <c r="H55" i="13"/>
  <c r="H32" i="13"/>
  <c r="H35" i="13"/>
  <c r="H39" i="13"/>
  <c r="H45" i="13"/>
  <c r="H53" i="13"/>
  <c r="H57" i="13"/>
  <c r="H61" i="13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48" i="19"/>
  <c r="H55" i="19"/>
  <c r="H33" i="19"/>
  <c r="H32" i="19"/>
  <c r="H61" i="14"/>
  <c r="H42" i="14"/>
  <c r="H32" i="14"/>
  <c r="H35" i="14"/>
  <c r="H47" i="14"/>
  <c r="H55" i="14"/>
  <c r="H33" i="14"/>
  <c r="H48" i="14"/>
  <c r="H56" i="14"/>
  <c r="H36" i="14"/>
  <c r="H38" i="14"/>
  <c r="H49" i="14"/>
  <c r="H57" i="14"/>
  <c r="H34" i="14"/>
  <c r="H37" i="14"/>
  <c r="H50" i="14"/>
  <c r="H58" i="14"/>
  <c r="H40" i="14"/>
  <c r="H39" i="14"/>
  <c r="H41" i="14"/>
  <c r="H51" i="14"/>
  <c r="H59" i="14"/>
  <c r="H44" i="14"/>
  <c r="H43" i="14"/>
  <c r="H52" i="14"/>
  <c r="H60" i="14"/>
  <c r="H45" i="14"/>
  <c r="H54" i="14"/>
  <c r="H53" i="14"/>
  <c r="H46" i="14"/>
  <c r="H62" i="14"/>
  <c r="H61" i="15"/>
  <c r="H38" i="15"/>
  <c r="H49" i="15"/>
  <c r="H57" i="15"/>
  <c r="H60" i="15"/>
  <c r="H34" i="15"/>
  <c r="H44" i="15"/>
  <c r="H46" i="15"/>
  <c r="H54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47" i="15"/>
  <c r="H40" i="15"/>
  <c r="H55" i="15"/>
  <c r="H42" i="15"/>
  <c r="H52" i="15"/>
  <c r="H32" i="15"/>
  <c r="H43" i="15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56" i="18"/>
  <c r="H41" i="18"/>
  <c r="H45" i="18"/>
  <c r="H57" i="18"/>
  <c r="H33" i="18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39" i="17"/>
  <c r="H47" i="17"/>
  <c r="H43" i="17"/>
  <c r="H35" i="17"/>
  <c r="H53" i="17"/>
  <c r="H32" i="17"/>
  <c r="H50" i="17"/>
  <c r="H55" i="17"/>
  <c r="H60" i="17"/>
  <c r="H52" i="17"/>
  <c r="H45" i="17"/>
  <c r="H62" i="17"/>
  <c r="H37" i="17"/>
  <c r="H36" i="17"/>
  <c r="H58" i="17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6"/>
  <c r="G39" i="16"/>
  <c r="G60" i="16"/>
  <c r="G40" i="16"/>
  <c r="G55" i="16"/>
  <c r="G47" i="16"/>
  <c r="G61" i="16"/>
  <c r="G52" i="16"/>
  <c r="G43" i="16"/>
  <c r="G45" i="16"/>
  <c r="G36" i="16"/>
  <c r="G62" i="16"/>
  <c r="G53" i="16"/>
  <c r="G41" i="16"/>
  <c r="G58" i="16"/>
  <c r="G50" i="16"/>
  <c r="G37" i="16"/>
  <c r="G32" i="16"/>
  <c r="G59" i="16"/>
  <c r="G51" i="16"/>
  <c r="G38" i="16"/>
  <c r="G56" i="16"/>
  <c r="G48" i="16"/>
  <c r="G33" i="16"/>
  <c r="G44" i="16"/>
  <c r="G54" i="16"/>
  <c r="G46" i="16"/>
  <c r="G57" i="16"/>
  <c r="G49" i="16"/>
  <c r="G34" i="16"/>
  <c r="G35" i="16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36" i="14"/>
  <c r="G37" i="14"/>
  <c r="G62" i="14"/>
  <c r="G53" i="14"/>
  <c r="G45" i="14"/>
  <c r="G61" i="14"/>
  <c r="G52" i="14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40" i="14"/>
  <c r="G54" i="14"/>
  <c r="G55" i="14"/>
  <c r="G34" i="14"/>
  <c r="G35" i="14"/>
  <c r="G39" i="14"/>
  <c r="G47" i="14"/>
  <c r="G43" i="14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45" i="19"/>
  <c r="G60" i="19"/>
  <c r="G33" i="19"/>
  <c r="G32" i="19"/>
  <c r="G60" i="17"/>
  <c r="G32" i="17"/>
  <c r="G41" i="17"/>
  <c r="G58" i="17"/>
  <c r="G50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52" i="17"/>
  <c r="G49" i="17"/>
  <c r="G36" i="17"/>
  <c r="G43" i="17"/>
  <c r="G34" i="17"/>
  <c r="G47" i="17"/>
  <c r="G37" i="17"/>
  <c r="G62" i="17"/>
  <c r="G61" i="17"/>
  <c r="G55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41" i="20"/>
  <c r="G39" i="20"/>
  <c r="G57" i="20"/>
  <c r="G38" i="20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5"/>
  <c r="G51" i="15"/>
  <c r="G56" i="15"/>
  <c r="G48" i="15"/>
  <c r="G33" i="15"/>
  <c r="G45" i="15"/>
  <c r="G44" i="15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58" i="15"/>
  <c r="G35" i="15"/>
  <c r="G50" i="15"/>
  <c r="G49" i="15"/>
  <c r="G62" i="15"/>
  <c r="G39" i="15"/>
  <c r="G37" i="15"/>
  <c r="G55" i="15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5" i="18"/>
  <c r="G34" i="18"/>
  <c r="G58" i="18"/>
  <c r="G49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92" i="7"/>
  <c r="N90" i="7"/>
  <c r="N87" i="7"/>
  <c r="N91" i="7"/>
  <c r="N89" i="7"/>
  <c r="N86" i="7"/>
  <c r="N84" i="7"/>
  <c r="L30" i="12" l="1"/>
  <c r="N83" i="7"/>
  <c r="N62" i="21"/>
  <c r="N64" i="21" s="1"/>
  <c r="H32" i="12" l="1"/>
  <c r="K32" i="12" s="1"/>
  <c r="N105" i="7"/>
  <c r="L41" i="12"/>
  <c r="L44" i="12" s="1"/>
  <c r="M30" i="12"/>
  <c r="H41" i="12" l="1"/>
  <c r="M32" i="12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<sst xmlns="http://schemas.openxmlformats.org/spreadsheetml/2006/main" count="6165" uniqueCount="1400">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</sst>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0" workbookViewId="0">
      <selection activeCell="H15" sqref="H15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9"/>
      <c r="C1" s="460"/>
      <c r="D1" s="460"/>
      <c r="E1" s="460"/>
      <c r="F1" s="460"/>
      <c r="G1" s="3"/>
    </row>
    <row r="2" spans="1:10" s="1" customFormat="1" ht="23.25" customHeight="1">
      <c r="A2" s="187"/>
      <c r="B2" s="461" t="s">
        <v>4</v>
      </c>
      <c r="C2" s="462"/>
      <c r="D2" s="462"/>
      <c r="E2" s="462"/>
      <c r="F2" s="462"/>
      <c r="G2" s="3"/>
    </row>
    <row r="3" spans="1:10" s="1" customFormat="1" ht="23.25" customHeight="1">
      <c r="A3" s="187"/>
      <c r="B3" s="463" t="s">
        <v>283</v>
      </c>
      <c r="C3" s="464"/>
      <c r="D3" s="464"/>
      <c r="E3" s="464"/>
      <c r="F3" s="464"/>
      <c r="G3" s="3"/>
    </row>
    <row r="4" spans="1:10" s="1" customFormat="1" ht="10.5" customHeight="1">
      <c r="A4" s="32"/>
      <c r="B4" s="465"/>
      <c r="C4" s="466"/>
      <c r="D4" s="466"/>
      <c r="E4" s="466"/>
      <c r="F4" s="466"/>
      <c r="G4" s="3"/>
    </row>
    <row r="5" spans="1:10" s="1" customFormat="1" ht="10.5" customHeight="1" thickBot="1">
      <c r="A5" s="187"/>
      <c r="B5" s="467"/>
      <c r="C5" s="460"/>
      <c r="D5" s="460"/>
      <c r="E5" s="460"/>
      <c r="F5" s="460"/>
      <c r="G5" s="3"/>
    </row>
    <row r="6" spans="1:10" s="69" customFormat="1" ht="25.5" customHeight="1" thickBot="1">
      <c r="B6" s="188" t="s">
        <v>12</v>
      </c>
      <c r="C6" s="468" t="s">
        <v>284</v>
      </c>
      <c r="D6" s="469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0" t="s">
        <v>1</v>
      </c>
      <c r="C8" s="471"/>
      <c r="D8" s="471"/>
      <c r="E8" s="471"/>
      <c r="F8" s="472"/>
    </row>
    <row r="9" spans="1:10" s="193" customFormat="1" ht="16.5" customHeight="1" thickBot="1">
      <c r="B9" s="194" t="s">
        <v>143</v>
      </c>
      <c r="C9" s="470" t="str">
        <f>+VLOOKUP(B12,Listas!$B$7:$D$98,3,FALSE)</f>
        <v>FACULTAD CIENCIAS ECON/CONTB/ADM Y COMER</v>
      </c>
      <c r="D9" s="471"/>
      <c r="E9" s="471"/>
      <c r="F9" s="472"/>
    </row>
    <row r="10" spans="1:10" s="193" customFormat="1" ht="13.5" thickBot="1">
      <c r="B10" s="194" t="s">
        <v>8</v>
      </c>
      <c r="C10" s="194"/>
      <c r="D10" s="470" t="s">
        <v>9</v>
      </c>
      <c r="E10" s="472"/>
      <c r="F10" s="194"/>
    </row>
    <row r="11" spans="1:10" s="193" customFormat="1" ht="16.5" customHeight="1" thickBot="1">
      <c r="B11" s="470" t="s">
        <v>204</v>
      </c>
      <c r="C11" s="471"/>
      <c r="D11" s="472"/>
      <c r="E11" s="470" t="s">
        <v>7</v>
      </c>
      <c r="F11" s="472"/>
    </row>
    <row r="12" spans="1:10" s="69" customFormat="1" ht="16.5" customHeight="1">
      <c r="B12" s="475" t="s">
        <v>349</v>
      </c>
      <c r="C12" s="476"/>
      <c r="D12" s="477"/>
      <c r="E12" s="487" t="str">
        <f>+VLOOKUP($B$12,Listas!$B$8:$C$98,2,FALSE)</f>
        <v>04020127</v>
      </c>
      <c r="F12" s="488"/>
    </row>
    <row r="13" spans="1:10" s="69" customFormat="1" ht="16.5" customHeight="1" thickBot="1">
      <c r="B13" s="478"/>
      <c r="C13" s="479"/>
      <c r="D13" s="480"/>
      <c r="E13" s="489"/>
      <c r="F13" s="490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4" t="s">
        <v>142</v>
      </c>
      <c r="C15" s="485"/>
      <c r="D15" s="485"/>
      <c r="E15" s="486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226202000</v>
      </c>
    </row>
    <row r="18" spans="2:7">
      <c r="B18" s="211" t="s">
        <v>136</v>
      </c>
      <c r="C18" s="212"/>
      <c r="D18" s="213"/>
      <c r="E18" s="214"/>
      <c r="F18" s="291">
        <f>+INGRESOS!L28</f>
        <v>300000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-2660000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18098000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241940000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1" t="s">
        <v>271</v>
      </c>
      <c r="C29" s="482"/>
      <c r="D29" s="482"/>
      <c r="E29" s="483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55646000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85760000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141406000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100534000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3" t="s">
        <v>130</v>
      </c>
      <c r="D39" s="474"/>
      <c r="E39" s="473" t="s">
        <v>131</v>
      </c>
      <c r="F39" s="474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24" zoomScale="90" zoomScaleNormal="90" workbookViewId="0">
      <selection activeCell="M57" sqref="M5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14'!M16+'Nueva 3'!M16+'Nueva 4'!M16+'Continua 1'!M16+'Continua 2'!M16+'Continua 3'!M16+'Continua 4'!M16</f>
        <v>2652000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14'!M17+'Nueva 3'!M17+'Nueva 4'!M17+'Continua 1'!M17+'Continua 2'!M17+'Continua 3'!M17+'Continua 4'!M17</f>
        <v>207352000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14'!M18+'Nueva 3'!M18+'Nueva 4'!M18+'Continua 1'!M18+'Continua 2'!M18+'Continua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14'!M19+'Nueva 3'!M19+'Nueva 4'!M19+'Continua 1'!M19+'Continua 2'!M19+'Continua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14'!M20+'Nueva 3'!M20+'Nueva 4'!M20+'Continua 1'!M20+'Continua 2'!M20+'Continua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14'!M21+'Nueva 3'!M21+'Nueva 4'!M21+'Continua 1'!M21+'Continua 2'!M21+'Continua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14'!M22+'Nueva 3'!M22+'Nueva 4'!M22+'Continua 1'!M22+'Continua 2'!M22+'Continua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14'!M23+'Nueva 3'!M23+'Nueva 4'!M23+'Continua 1'!M23+'Continua 2'!M23+'Continua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14'!M24+'Nueva 3'!M24+'Nueva 4'!M24+'Continua 1'!M24+'Continua 2'!M24+'Continua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14'!M25+'Nueva 3'!M25+'Nueva 4'!M25+'Continua 1'!M25+'Continua 2'!M25+'Continua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14'!M26+'Nueva 3'!M26+'Nueva 4'!M26+'Continua 1'!M26+'Continua 2'!M26+'Continua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14'!M27+'Nueva 3'!M27+'Nueva 4'!M27+'Continua 1'!M27+'Continua 2'!M27+'Continua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14'!M28+'Nueva 3'!M28+'Nueva 4'!M28+'Continua 1'!M28+'Continua 2'!M28+'Continua 3'!M28+'Continua 4'!M28</f>
        <v>207000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14'!M29+'Nueva 3'!M29+'Nueva 4'!M29+'Continua 1'!M29+'Continua 2'!M29+'Continua 3'!M29+'Continua 4'!M29</f>
        <v>622000</v>
      </c>
      <c r="N29" s="423">
        <f>+SUM(M16:M29)</f>
        <v>210833000</v>
      </c>
    </row>
    <row r="30" spans="1:14" ht="15.75">
      <c r="M30" s="418">
        <f>+Nueva!M30+'Nueva 14'!M30+'Nueva 3'!M30+'Nueva 4'!M30+'Continua 1'!M30+'Continua 2'!M30+'Continua 3'!M30+'Continua 4'!M30</f>
        <v>0</v>
      </c>
    </row>
    <row r="31" spans="1:14" ht="15.75">
      <c r="M31" s="418">
        <f>+Nueva!M31+'Nueva 14'!M31+'Nueva 3'!M31+'Nueva 4'!M31+'Continua 1'!M31+'Continua 2'!M31+'Continua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14'!M32+'Nueva 3'!M32+'Nueva 4'!M32+'Continua 1'!M32+'Continua 2'!M32+'Continua 3'!M32+'Continua 4'!M32</f>
        <v>11550000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14'!M33+'Nueva 3'!M33+'Nueva 4'!M33+'Continua 1'!M33+'Continua 2'!M33+'Continua 3'!M33+'Continua 4'!M33</f>
        <v>28596000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14'!M34+'Nueva 3'!M34+'Nueva 4'!M34+'Continua 1'!M34+'Continua 2'!M34+'Continua 3'!M34+'Continua 4'!M34</f>
        <v>4085000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14'!M35+'Nueva 3'!M35+'Nueva 4'!M35+'Continua 1'!M35+'Continua 2'!M35+'Continua 3'!M35+'Continua 4'!M35</f>
        <v>2043000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14'!M36+'Nueva 3'!M36+'Nueva 4'!M36+'Continua 1'!M36+'Continua 2'!M36+'Continua 3'!M36+'Continua 4'!M36</f>
        <v>6128000</v>
      </c>
      <c r="N36" t="s">
        <v>1276</v>
      </c>
    </row>
    <row r="37" spans="1:14" ht="15.75">
      <c r="G37" t="str">
        <f t="shared" si="2"/>
        <v>04020127</v>
      </c>
      <c r="H37" s="419" t="str">
        <f t="shared" si="3"/>
        <v>Esp. Planeación y Gestión Estratégica</v>
      </c>
      <c r="M37" s="418">
        <f>+Nueva!M37+'Nueva 14'!M37+'Nueva 3'!M37+'Nueva 4'!M37+'Continua 1'!M37+'Continua 2'!M37+'Continua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14'!M38+'Nueva 3'!M38+'Nueva 4'!M38+'Continua 1'!M38+'Continua 2'!M38+'Continua 3'!M38+'Continua 4'!M38</f>
        <v>2043000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14'!M39+'Nueva 3'!M39+'Nueva 4'!M39+'Continua 1'!M39+'Continua 2'!M39+'Continua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14'!M40+'Nueva 3'!M40+'Nueva 4'!M40+'Continua 1'!M40+'Continua 2'!M40+'Continua 3'!M40+'Continua 4'!M40</f>
        <v>94000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14'!M41+'Nueva 3'!M41+'Nueva 4'!M41+'Continua 1'!M41+'Continua 2'!M41+'Continua 3'!M41+'Continua 4'!M41</f>
        <v>5397000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14'!M42+'Nueva 3'!M42+'Nueva 4'!M42+'Continua 1'!M42+'Continua 2'!M42+'Continua 3'!M42+'Continua 4'!M42</f>
        <v>4851000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14'!M43+'Nueva 3'!M43+'Nueva 4'!M43+'Continua 1'!M43+'Continua 2'!M43+'Continua 3'!M43+'Continua 4'!M43</f>
        <v>231000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14'!M44+'Nueva 3'!M44+'Nueva 4'!M44+'Continua 1'!M44+'Continua 2'!M44+'Continua 3'!M44+'Continua 4'!M44</f>
        <v>3525000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165000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329000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549000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165000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823000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137000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220000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5488000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2744000</v>
      </c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784000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6300000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86247000</v>
      </c>
    </row>
    <row r="64" spans="1:14">
      <c r="N64" s="424">
        <f>+N29-N62</f>
        <v>124586000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11" zoomScale="80" zoomScaleNormal="80" workbookViewId="0">
      <selection activeCell="E62" sqref="E62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9" t="s">
        <v>4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"/>
    </row>
    <row r="3" spans="1:13" s="52" customFormat="1" ht="23.25" customHeight="1">
      <c r="A3" s="531" t="s">
        <v>112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"/>
    </row>
    <row r="4" spans="1:13" s="52" customFormat="1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3"/>
    </row>
    <row r="5" spans="1:13" s="52" customFormat="1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521" t="str">
        <f>+TOTAL!C6</f>
        <v>PEREIRA</v>
      </c>
      <c r="C6" s="522"/>
      <c r="D6" s="522"/>
      <c r="E6" s="522"/>
      <c r="F6" s="522"/>
      <c r="G6" s="522"/>
      <c r="H6" s="522"/>
      <c r="I6" s="523"/>
      <c r="J6" s="56" t="s">
        <v>113</v>
      </c>
      <c r="K6" s="493" t="str">
        <f>+TOTAL!F6</f>
        <v>2020</v>
      </c>
      <c r="L6" s="49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1" t="s">
        <v>1</v>
      </c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3"/>
    </row>
    <row r="9" spans="1:13" s="69" customFormat="1" ht="16.5" customHeight="1" thickBot="1">
      <c r="A9" s="521" t="s">
        <v>2</v>
      </c>
      <c r="B9" s="522"/>
      <c r="C9" s="522"/>
      <c r="D9" s="522"/>
      <c r="E9" s="522"/>
      <c r="F9" s="522"/>
      <c r="G9" s="522"/>
      <c r="H9" s="522"/>
      <c r="I9" s="523"/>
      <c r="J9" s="521" t="s">
        <v>13</v>
      </c>
      <c r="K9" s="522"/>
      <c r="L9" s="523"/>
    </row>
    <row r="10" spans="1:13" s="69" customFormat="1" ht="15.75" customHeight="1">
      <c r="A10" s="547" t="str">
        <f>+TOTAL!B12</f>
        <v>Esp. Planeación y Gestión Estratégica</v>
      </c>
      <c r="B10" s="548"/>
      <c r="C10" s="548"/>
      <c r="D10" s="548"/>
      <c r="E10" s="548"/>
      <c r="F10" s="548"/>
      <c r="G10" s="548"/>
      <c r="H10" s="548"/>
      <c r="I10" s="549"/>
      <c r="J10" s="547" t="str">
        <f>+TOTAL!E12</f>
        <v>04020127</v>
      </c>
      <c r="K10" s="548"/>
      <c r="L10" s="549"/>
    </row>
    <row r="11" spans="1:13" s="69" customFormat="1" ht="15.75" customHeight="1" thickBot="1">
      <c r="A11" s="550"/>
      <c r="B11" s="551"/>
      <c r="C11" s="551"/>
      <c r="D11" s="551"/>
      <c r="E11" s="551"/>
      <c r="F11" s="551"/>
      <c r="G11" s="551"/>
      <c r="H11" s="551"/>
      <c r="I11" s="552"/>
      <c r="J11" s="550"/>
      <c r="K11" s="551"/>
      <c r="L11" s="55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3" t="s">
        <v>83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5"/>
    </row>
    <row r="14" spans="1:13" ht="31.5" customHeight="1">
      <c r="A14" s="500" t="s">
        <v>81</v>
      </c>
      <c r="B14" s="502" t="s">
        <v>82</v>
      </c>
      <c r="C14" s="502"/>
      <c r="D14" s="502"/>
      <c r="E14" s="502" t="s">
        <v>80</v>
      </c>
      <c r="F14" s="502"/>
      <c r="G14" s="502"/>
      <c r="H14" s="502" t="s">
        <v>86</v>
      </c>
      <c r="I14" s="502"/>
      <c r="J14" s="510" t="s">
        <v>92</v>
      </c>
      <c r="K14" s="524"/>
      <c r="L14" s="525"/>
    </row>
    <row r="15" spans="1:13" s="79" customFormat="1" ht="16.5" customHeight="1" thickBot="1">
      <c r="A15" s="50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19</v>
      </c>
      <c r="C16" s="81"/>
      <c r="D16" s="82">
        <f>+B16+C16</f>
        <v>19</v>
      </c>
      <c r="E16" s="81">
        <v>17</v>
      </c>
      <c r="F16" s="81"/>
      <c r="G16" s="82">
        <f>+E16+F16</f>
        <v>17</v>
      </c>
      <c r="H16" s="82">
        <v>6653000</v>
      </c>
      <c r="I16" s="82"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/>
      <c r="C17" s="86">
        <v>18</v>
      </c>
      <c r="D17" s="87">
        <f>+B17+C17</f>
        <v>18</v>
      </c>
      <c r="E17" s="86"/>
      <c r="F17" s="86">
        <v>17</v>
      </c>
      <c r="G17" s="82">
        <f>+E17+F17</f>
        <v>17</v>
      </c>
      <c r="H17" s="82">
        <v>6653000</v>
      </c>
      <c r="I17" s="82">
        <v>6653000</v>
      </c>
      <c r="J17" s="83">
        <f>+E17*H17</f>
        <v>0</v>
      </c>
      <c r="K17" s="83">
        <f>+F17*I17</f>
        <v>113101000</v>
      </c>
      <c r="L17" s="409">
        <f>+J17+K17</f>
        <v>113101000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19</v>
      </c>
      <c r="C27" s="433">
        <f t="shared" ref="C27:G27" si="0">+SUM(C16:C26)</f>
        <v>18</v>
      </c>
      <c r="D27" s="433">
        <f t="shared" si="0"/>
        <v>37</v>
      </c>
      <c r="E27" s="433">
        <f t="shared" si="0"/>
        <v>17</v>
      </c>
      <c r="F27" s="433">
        <f t="shared" si="0"/>
        <v>17</v>
      </c>
      <c r="G27" s="433">
        <f t="shared" si="0"/>
        <v>34</v>
      </c>
      <c r="H27" s="92"/>
      <c r="I27" s="92"/>
      <c r="J27" s="92"/>
      <c r="K27" s="92"/>
      <c r="L27" s="94">
        <f>SUM(L16:L26)</f>
        <v>226202000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300000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226502000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3" t="s">
        <v>84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5"/>
    </row>
    <row r="33" spans="1:12" ht="16.5" hidden="1" customHeight="1">
      <c r="A33" s="518" t="s">
        <v>99</v>
      </c>
      <c r="B33" s="508" t="s">
        <v>17</v>
      </c>
      <c r="C33" s="508"/>
      <c r="D33" s="508"/>
      <c r="E33" s="510" t="s">
        <v>34</v>
      </c>
      <c r="F33" s="511"/>
      <c r="G33" s="511"/>
      <c r="H33" s="512"/>
      <c r="I33" s="508" t="s">
        <v>87</v>
      </c>
      <c r="J33" s="536" t="s">
        <v>89</v>
      </c>
      <c r="K33" s="536" t="s">
        <v>91</v>
      </c>
      <c r="L33" s="543" t="s">
        <v>85</v>
      </c>
    </row>
    <row r="34" spans="1:12" ht="45.75" hidden="1" customHeight="1" thickBot="1">
      <c r="A34" s="50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7"/>
      <c r="J34" s="537"/>
      <c r="K34" s="537"/>
      <c r="L34" s="54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5" t="s">
        <v>94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</row>
    <row r="53" spans="1:12" ht="15.75" customHeight="1">
      <c r="A53" s="538" t="s">
        <v>98</v>
      </c>
      <c r="B53" s="539"/>
      <c r="C53" s="510" t="s">
        <v>106</v>
      </c>
      <c r="D53" s="511"/>
      <c r="E53" s="512"/>
      <c r="F53" s="510" t="s">
        <v>107</v>
      </c>
      <c r="G53" s="511"/>
      <c r="H53" s="512"/>
      <c r="I53" s="510" t="s">
        <v>108</v>
      </c>
      <c r="J53" s="511"/>
      <c r="K53" s="512"/>
      <c r="L53" s="543" t="s">
        <v>110</v>
      </c>
    </row>
    <row r="54" spans="1:12" ht="34.5" customHeight="1" thickBot="1">
      <c r="A54" s="540"/>
      <c r="B54" s="542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>
        <v>0</v>
      </c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/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498" t="s">
        <v>95</v>
      </c>
      <c r="B67" s="49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4</v>
      </c>
      <c r="G68" s="440">
        <f>+MROUND($D$56*0.1,1000)</f>
        <v>665000</v>
      </c>
      <c r="H68" s="436">
        <f>+G68*F68</f>
        <v>2660000</v>
      </c>
      <c r="I68" s="442"/>
      <c r="J68" s="442"/>
      <c r="K68" s="441"/>
      <c r="L68" s="443">
        <f>+H68</f>
        <v>2660000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498" t="s">
        <v>96</v>
      </c>
      <c r="B79" s="49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2660000</v>
      </c>
    </row>
    <row r="80" spans="1:12" ht="16.5" customHeight="1" thickBot="1">
      <c r="A80" s="498" t="s">
        <v>109</v>
      </c>
      <c r="B80" s="49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5" t="s">
        <v>97</v>
      </c>
      <c r="B81" s="54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2660000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4" t="s">
        <v>275</v>
      </c>
      <c r="B84" s="485"/>
      <c r="C84" s="485"/>
      <c r="D84" s="485"/>
      <c r="E84" s="485"/>
      <c r="F84" s="485"/>
      <c r="G84" s="484" t="s">
        <v>111</v>
      </c>
      <c r="H84" s="485"/>
      <c r="I84" s="485"/>
      <c r="J84" s="485"/>
      <c r="K84" s="485"/>
      <c r="L84" s="486"/>
    </row>
    <row r="85" spans="1:12" ht="15.75" customHeight="1">
      <c r="A85" s="538" t="s">
        <v>98</v>
      </c>
      <c r="B85" s="524"/>
      <c r="C85" s="539"/>
      <c r="D85" s="508" t="s">
        <v>278</v>
      </c>
      <c r="E85" s="508"/>
      <c r="F85" s="509"/>
      <c r="G85" s="500" t="s">
        <v>98</v>
      </c>
      <c r="H85" s="502"/>
      <c r="I85" s="502"/>
      <c r="J85" s="502" t="s">
        <v>279</v>
      </c>
      <c r="K85" s="502"/>
      <c r="L85" s="513"/>
    </row>
    <row r="86" spans="1:12" ht="16.5" customHeight="1" thickBot="1">
      <c r="A86" s="540"/>
      <c r="B86" s="541"/>
      <c r="C86" s="542"/>
      <c r="D86" s="76" t="s">
        <v>54</v>
      </c>
      <c r="E86" s="76" t="s">
        <v>55</v>
      </c>
      <c r="F86" s="127" t="s">
        <v>16</v>
      </c>
      <c r="G86" s="501"/>
      <c r="H86" s="507"/>
      <c r="I86" s="50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4" t="s">
        <v>114</v>
      </c>
      <c r="H87" s="515"/>
      <c r="I87" s="516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131000</v>
      </c>
      <c r="F88" s="447">
        <f t="shared" ref="F88:F103" si="8">+D88*E88</f>
        <v>2620000</v>
      </c>
      <c r="G88" s="503" t="s">
        <v>115</v>
      </c>
      <c r="H88" s="504"/>
      <c r="I88" s="505"/>
      <c r="J88" s="139"/>
      <c r="K88" s="140"/>
      <c r="L88" s="141"/>
    </row>
    <row r="89" spans="1:12">
      <c r="A89" s="137" t="s">
        <v>58</v>
      </c>
      <c r="B89" s="114"/>
      <c r="C89" s="138"/>
      <c r="D89" s="445"/>
      <c r="E89" s="448">
        <v>17000</v>
      </c>
      <c r="F89" s="447">
        <f t="shared" si="8"/>
        <v>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14</v>
      </c>
      <c r="E93" s="448">
        <v>872000</v>
      </c>
      <c r="F93" s="447">
        <f t="shared" si="8"/>
        <v>12208000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3</v>
      </c>
      <c r="E94" s="448">
        <v>1090000</v>
      </c>
      <c r="F94" s="447">
        <f t="shared" si="8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148"/>
      <c r="E104" s="149"/>
      <c r="F104" s="150"/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1" t="s">
        <v>276</v>
      </c>
      <c r="B106" s="492"/>
      <c r="C106" s="517"/>
      <c r="D106" s="162"/>
      <c r="E106" s="163"/>
      <c r="F106" s="164">
        <f>SUM(F86:F105)</f>
        <v>18098000</v>
      </c>
      <c r="G106" s="491" t="s">
        <v>129</v>
      </c>
      <c r="H106" s="492"/>
      <c r="I106" s="492"/>
      <c r="J106" s="506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1" t="s">
        <v>277</v>
      </c>
      <c r="B108" s="492"/>
      <c r="C108" s="49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241940000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N60" sqref="N60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8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4"/>
      <c r="AA1" s="52"/>
    </row>
    <row r="2" spans="1:27" ht="39" customHeight="1">
      <c r="A2" s="2"/>
      <c r="B2" s="575" t="s">
        <v>4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7"/>
      <c r="AA2" s="52"/>
    </row>
    <row r="3" spans="1:27" ht="27.75" customHeight="1">
      <c r="A3" s="2"/>
      <c r="B3" s="575" t="s">
        <v>112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7"/>
      <c r="AA3" s="52"/>
    </row>
    <row r="4" spans="1:27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7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4" t="s">
        <v>286</v>
      </c>
      <c r="C6" s="555"/>
      <c r="D6" s="555"/>
      <c r="E6" s="555"/>
      <c r="F6" s="555"/>
      <c r="G6" s="555"/>
      <c r="H6" s="555"/>
      <c r="I6" s="555"/>
      <c r="J6" s="555"/>
      <c r="K6" s="556"/>
      <c r="L6" s="470" t="s">
        <v>113</v>
      </c>
      <c r="M6" s="472">
        <v>2019</v>
      </c>
      <c r="N6" s="493" t="s">
        <v>285</v>
      </c>
      <c r="O6" s="570"/>
      <c r="P6" s="570"/>
      <c r="Q6" s="570"/>
      <c r="R6" s="570"/>
      <c r="S6" s="570"/>
      <c r="T6" s="570"/>
      <c r="U6" s="570"/>
      <c r="V6" s="570"/>
      <c r="W6" s="570"/>
      <c r="X6" s="570"/>
      <c r="Y6" s="570"/>
      <c r="Z6" s="571"/>
    </row>
    <row r="7" spans="1:27" s="55" customFormat="1" ht="6" customHeight="1" thickBot="1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8" t="str">
        <f>+TOTAL!C9</f>
        <v>FACULTAD CIENCIAS ECON/CONTB/ADM Y COMER</v>
      </c>
      <c r="D8" s="568"/>
      <c r="E8" s="568"/>
      <c r="F8" s="568"/>
      <c r="G8" s="568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2" t="str">
        <f>+INGRESOS!A10</f>
        <v>Esp. Planeación y Gestión Estratégica</v>
      </c>
      <c r="D9" s="572"/>
      <c r="E9" s="572"/>
      <c r="F9" s="572"/>
      <c r="G9" s="572"/>
      <c r="H9" s="274" t="s">
        <v>5</v>
      </c>
      <c r="I9" s="568" t="str">
        <f>+INGRESOS!J10</f>
        <v>04020127</v>
      </c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9"/>
      <c r="AA9" s="261"/>
    </row>
    <row r="10" spans="1:27" s="55" customFormat="1" ht="15.75" thickBot="1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0" t="s">
        <v>3</v>
      </c>
      <c r="C11" s="561"/>
      <c r="D11" s="564" t="s">
        <v>259</v>
      </c>
      <c r="E11" s="561" t="s">
        <v>260</v>
      </c>
      <c r="F11" s="564" t="s">
        <v>249</v>
      </c>
      <c r="G11" s="564" t="s">
        <v>250</v>
      </c>
      <c r="H11" s="554" t="s">
        <v>255</v>
      </c>
      <c r="I11" s="555"/>
      <c r="J11" s="555"/>
      <c r="K11" s="555"/>
      <c r="L11" s="555"/>
      <c r="M11" s="555"/>
      <c r="N11" s="556"/>
      <c r="O11" s="554" t="s">
        <v>256</v>
      </c>
      <c r="P11" s="555"/>
      <c r="Q11" s="555"/>
      <c r="R11" s="555"/>
      <c r="S11" s="555"/>
      <c r="T11" s="555"/>
      <c r="U11" s="555"/>
      <c r="V11" s="555"/>
      <c r="W11" s="555"/>
      <c r="X11" s="555"/>
      <c r="Y11" s="555"/>
      <c r="Z11" s="556"/>
    </row>
    <row r="12" spans="1:27" ht="54" customHeight="1" thickBot="1">
      <c r="A12" s="6"/>
      <c r="B12" s="562"/>
      <c r="C12" s="563"/>
      <c r="D12" s="565"/>
      <c r="E12" s="567"/>
      <c r="F12" s="565"/>
      <c r="G12" s="566"/>
      <c r="H12" s="554" t="s">
        <v>257</v>
      </c>
      <c r="I12" s="556"/>
      <c r="J12" s="554" t="s">
        <v>269</v>
      </c>
      <c r="K12" s="556"/>
      <c r="L12" s="580" t="s">
        <v>258</v>
      </c>
      <c r="M12" s="581"/>
      <c r="N12" s="582" t="s">
        <v>268</v>
      </c>
      <c r="O12" s="564" t="s">
        <v>224</v>
      </c>
      <c r="P12" s="564" t="s">
        <v>225</v>
      </c>
      <c r="Q12" s="564" t="s">
        <v>226</v>
      </c>
      <c r="R12" s="564" t="s">
        <v>227</v>
      </c>
      <c r="S12" s="564" t="s">
        <v>226</v>
      </c>
      <c r="T12" s="564" t="s">
        <v>228</v>
      </c>
      <c r="U12" s="564" t="s">
        <v>228</v>
      </c>
      <c r="V12" s="564" t="s">
        <v>227</v>
      </c>
      <c r="W12" s="564" t="s">
        <v>229</v>
      </c>
      <c r="X12" s="564" t="s">
        <v>230</v>
      </c>
      <c r="Y12" s="564" t="s">
        <v>223</v>
      </c>
      <c r="Z12" s="564" t="s">
        <v>231</v>
      </c>
    </row>
    <row r="13" spans="1:27" ht="36.75" thickBot="1">
      <c r="A13" s="6"/>
      <c r="B13" s="56" t="s">
        <v>7</v>
      </c>
      <c r="C13" s="51" t="s">
        <v>6</v>
      </c>
      <c r="D13" s="566"/>
      <c r="E13" s="563"/>
      <c r="F13" s="554" t="s">
        <v>248</v>
      </c>
      <c r="G13" s="55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3"/>
      <c r="O13" s="566"/>
      <c r="P13" s="566"/>
      <c r="Q13" s="566"/>
      <c r="R13" s="566"/>
      <c r="S13" s="566"/>
      <c r="T13" s="566"/>
      <c r="U13" s="566"/>
      <c r="V13" s="566"/>
      <c r="W13" s="566"/>
      <c r="X13" s="566"/>
      <c r="Y13" s="566"/>
      <c r="Z13" s="56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7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8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9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8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94000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7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8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9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8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9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8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9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8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9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8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9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8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7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88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88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88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88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88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8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9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88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88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88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88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88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88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88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88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88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88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8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7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+Resumen!M38-800000</f>
        <v>1243000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88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/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8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9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7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7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7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9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8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6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32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7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5397000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7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231000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7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4851000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7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7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v>313000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3525000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6300000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784000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165000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329000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549000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165000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823000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137000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220000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5488000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2744000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11550000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28596000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4085000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2043000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6128000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4" t="s">
        <v>280</v>
      </c>
      <c r="C105" s="585"/>
      <c r="D105" s="585"/>
      <c r="E105" s="585"/>
      <c r="F105" s="585"/>
      <c r="G105" s="585"/>
      <c r="H105" s="585"/>
      <c r="I105" s="585"/>
      <c r="J105" s="585"/>
      <c r="K105" s="585"/>
      <c r="L105" s="585"/>
      <c r="M105" s="585"/>
      <c r="N105" s="280">
        <f>SUM(N14:N104)</f>
        <v>85760000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G32" sqref="G32"/>
    </sheetView>
  </sheetViews>
  <sheetFormatPr baseColWidth="10" defaultRowHeight="15"/>
  <cols>
    <col min="6" max="6" width="12.28515625" customWidth="1"/>
    <col min="7" max="7" width="14" bestFit="1" customWidth="1"/>
    <col min="8" max="8" width="11.42578125" style="394"/>
    <col min="12" max="12" width="14.140625" customWidth="1"/>
  </cols>
  <sheetData>
    <row r="1" spans="1:14" ht="15.75" thickBot="1"/>
    <row r="2" spans="1:14" ht="39" thickBot="1">
      <c r="A2" s="388" t="s">
        <v>1081</v>
      </c>
      <c r="B2" s="591" t="s">
        <v>627</v>
      </c>
      <c r="C2" s="592"/>
      <c r="D2" s="592"/>
      <c r="E2" s="592"/>
      <c r="F2" s="593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94000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94000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94000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1243000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1243000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1243000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10479000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10479000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10479000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313000</v>
      </c>
      <c r="M30" s="398">
        <f t="shared" si="1"/>
        <v>313000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3525000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3525000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3525000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70106000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70106000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70106000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226502000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18098000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-2660000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4" t="s">
        <v>1128</v>
      </c>
      <c r="B41" s="594"/>
      <c r="C41" s="594"/>
      <c r="D41" s="594"/>
      <c r="E41" s="594"/>
      <c r="F41" s="594"/>
      <c r="G41" s="397">
        <f>+SUM(G4:G39)</f>
        <v>241940000</v>
      </c>
      <c r="H41" s="397">
        <f t="shared" ref="H41:M41" si="2">+SUM(H4:H39)</f>
        <v>85447000</v>
      </c>
      <c r="I41" s="397">
        <f t="shared" si="2"/>
        <v>0</v>
      </c>
      <c r="J41" s="397">
        <f t="shared" si="2"/>
        <v>0</v>
      </c>
      <c r="K41" s="397">
        <f t="shared" si="2"/>
        <v>85447000</v>
      </c>
      <c r="L41" s="397">
        <f t="shared" si="2"/>
        <v>313000</v>
      </c>
      <c r="M41" s="397">
        <f t="shared" si="2"/>
        <v>85760000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33871600</v>
      </c>
      <c r="G44" s="399"/>
      <c r="H44" s="403">
        <f>+F44+F45</f>
        <v>38710400</v>
      </c>
      <c r="J44" s="399"/>
      <c r="K44" s="399"/>
      <c r="L44" s="403">
        <f>+H44-L41</f>
        <v>38397400</v>
      </c>
    </row>
    <row r="45" spans="1:14">
      <c r="A45" t="s">
        <v>1131</v>
      </c>
      <c r="E45" s="402">
        <v>0.02</v>
      </c>
      <c r="F45" s="399">
        <f t="shared" ref="F45:F49" si="3">+$G$41*E45</f>
        <v>4838800</v>
      </c>
      <c r="G45" s="404">
        <f>+M14+M15</f>
        <v>1243000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24194000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150002800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4838800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24194000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H14" sqref="H1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350000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32*13</f>
        <v>416</v>
      </c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11</v>
      </c>
    </row>
    <row r="8" spans="1:13">
      <c r="D8" t="s">
        <v>1155</v>
      </c>
      <c r="H8" s="425">
        <v>17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2652000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207352000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207000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622000</v>
      </c>
      <c r="N29" s="423">
        <f>+SUM(M16:M29)</f>
        <v>210833000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28596000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4085000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2043000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6128000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2043000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94000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5397000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4851000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231000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3525000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784000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6300000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75627000</v>
      </c>
    </row>
    <row r="64" spans="1:14">
      <c r="N64" s="424">
        <f>+N29-N62</f>
        <v>135206000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Planeación y Gestión Estratégica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04020127</v>
      </c>
      <c r="H16" s="415" t="str">
        <f>+$H$2</f>
        <v>Esp. Planeación y Gestión Estratégica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04020127</v>
      </c>
      <c r="H17" s="415" t="str">
        <f t="shared" ref="H17:H29" si="0">+$H$2</f>
        <v>Esp. Planeación y Gestión Estratégica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04020127</v>
      </c>
      <c r="H18" s="415" t="str">
        <f t="shared" si="0"/>
        <v>Esp. Planeación y Gestión Estratégica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04020127</v>
      </c>
      <c r="H19" s="415" t="str">
        <f t="shared" si="0"/>
        <v>Esp. Planeación y Gestión Estratégica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04020127</v>
      </c>
      <c r="H20" s="415" t="str">
        <f t="shared" si="0"/>
        <v>Esp. Planeación y Gestión Estratégica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04020127</v>
      </c>
      <c r="H21" s="415" t="str">
        <f t="shared" si="0"/>
        <v>Esp. Planeación y Gestión Estratégica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04020127</v>
      </c>
      <c r="H22" s="415" t="str">
        <f t="shared" si="0"/>
        <v>Esp. Planeación y Gestión Estratégica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04020127</v>
      </c>
      <c r="H23" s="415" t="str">
        <f t="shared" si="0"/>
        <v>Esp. Planeación y Gestión Estratégica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04020127</v>
      </c>
      <c r="H24" s="415" t="str">
        <f t="shared" si="0"/>
        <v>Esp. Planeación y Gestión Estratégica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04020127</v>
      </c>
      <c r="H25" s="415" t="str">
        <f t="shared" si="0"/>
        <v>Esp. Planeación y Gestión Estratégica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04020127</v>
      </c>
      <c r="H26" s="415" t="str">
        <f t="shared" si="0"/>
        <v>Esp. Planeación y Gestión Estratégica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04020127</v>
      </c>
      <c r="H27" s="415" t="str">
        <f t="shared" si="0"/>
        <v>Esp. Planeación y Gestión Estratégica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04020127</v>
      </c>
      <c r="H28" s="415" t="str">
        <f t="shared" si="0"/>
        <v>Esp. Planeación y Gestión Estratégica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04020127</v>
      </c>
      <c r="H29" s="415" t="str">
        <f t="shared" si="0"/>
        <v>Esp. Planeación y Gestión Estratégica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04020127</v>
      </c>
      <c r="H32" s="419" t="str">
        <f>+$H$29</f>
        <v>Esp. Planeación y Gestión Estratégica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04020127</v>
      </c>
      <c r="H33" s="419" t="str">
        <f t="shared" ref="H33:H62" si="3">+$H$29</f>
        <v>Esp. Planeación y Gestión Estratégica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04020127</v>
      </c>
      <c r="H34" s="419" t="str">
        <f t="shared" si="3"/>
        <v>Esp. Planeación y Gestión Estratégica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04020127</v>
      </c>
      <c r="H35" s="419" t="str">
        <f t="shared" si="3"/>
        <v>Esp. Planeación y Gestión Estratégica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MROUND($H$6*$B$3*5%,1000)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04020127</v>
      </c>
      <c r="H36" s="419" t="str">
        <f t="shared" si="3"/>
        <v>Esp. Planeación y Gestión Estratégica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MROUND($H$6*$B$3*15%,1000)</f>
        <v>0</v>
      </c>
      <c r="N36" t="s">
        <v>1276</v>
      </c>
    </row>
    <row r="37" spans="1:14">
      <c r="G37" t="str">
        <f t="shared" si="2"/>
        <v>04020127</v>
      </c>
      <c r="H37" s="419" t="str">
        <f t="shared" si="3"/>
        <v>Esp. Planeación y Gestión Estratégica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04020127</v>
      </c>
      <c r="H38" s="419" t="str">
        <f t="shared" si="3"/>
        <v>Esp. Planeación y Gestión Estratégica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04020127</v>
      </c>
      <c r="H39" s="419" t="str">
        <f t="shared" si="3"/>
        <v>Esp. Planeación y Gestión Estratégica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04020127</v>
      </c>
      <c r="H40" s="419" t="str">
        <f t="shared" si="3"/>
        <v>Esp. Planeación y Gestión Estratégica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04020127</v>
      </c>
      <c r="H41" s="419" t="str">
        <f t="shared" si="3"/>
        <v>Esp. Planeación y Gestión Estratégica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04020127</v>
      </c>
      <c r="H42" s="419" t="str">
        <f t="shared" si="3"/>
        <v>Esp. Planeación y Gestión Estratégica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+MROUND((B5*1.4)*H7*90%,1000)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04020127</v>
      </c>
      <c r="H43" s="419" t="str">
        <f t="shared" si="3"/>
        <v>Esp. Planeación y Gestión Estratégica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+MROUND($H$7*$B$5*6%,1000)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04020127</v>
      </c>
      <c r="H44" s="419" t="str">
        <f t="shared" si="3"/>
        <v>Esp. Planeación y Gestión Estratégica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04020127</v>
      </c>
      <c r="H45" s="419" t="str">
        <f t="shared" si="3"/>
        <v>Esp. Planeación y Gestión Estratégica</v>
      </c>
      <c r="M45" s="394"/>
    </row>
    <row r="46" spans="1:14">
      <c r="G46" t="str">
        <f t="shared" si="2"/>
        <v>04020127</v>
      </c>
      <c r="H46" s="419" t="str">
        <f t="shared" si="3"/>
        <v>Esp. Planeación y Gestión Estratégica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04020127</v>
      </c>
      <c r="H47" s="419" t="str">
        <f t="shared" si="3"/>
        <v>Esp. Planeación y Gestión Estratégica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04020127</v>
      </c>
      <c r="H48" s="419" t="str">
        <f t="shared" si="3"/>
        <v>Esp. Planeación y Gestión Estratégica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04020127</v>
      </c>
      <c r="H49" s="419" t="str">
        <f t="shared" si="3"/>
        <v>Esp. Planeación y Gestión Estratégica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04020127</v>
      </c>
      <c r="H50" s="419" t="str">
        <f t="shared" si="3"/>
        <v>Esp. Planeación y Gestión Estratégica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04020127</v>
      </c>
      <c r="H51" s="419" t="str">
        <f t="shared" si="3"/>
        <v>Esp. Planeación y Gestión Estratégica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04020127</v>
      </c>
      <c r="H52" s="419" t="str">
        <f t="shared" si="3"/>
        <v>Esp. Planeación y Gestión Estratégica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04020127</v>
      </c>
      <c r="H53" s="419" t="str">
        <f t="shared" si="3"/>
        <v>Esp. Planeación y Gestión Estratégica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04020127</v>
      </c>
      <c r="H54" s="419" t="str">
        <f t="shared" si="3"/>
        <v>Esp. Planeación y Gestión Estratégica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04020127</v>
      </c>
      <c r="H55" s="419" t="str">
        <f t="shared" si="3"/>
        <v>Esp. Planeación y Gestión Estratégica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04020127</v>
      </c>
      <c r="H56" s="419" t="str">
        <f t="shared" si="3"/>
        <v>Esp. Planeación y Gestión Estratégica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04020127</v>
      </c>
      <c r="H57" s="419" t="str">
        <f t="shared" si="3"/>
        <v>Esp. Planeación y Gestión Estratégica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04020127</v>
      </c>
      <c r="H58" s="419" t="str">
        <f t="shared" si="3"/>
        <v>Esp. Planeación y Gestión Estratégica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04020127</v>
      </c>
      <c r="H59" s="419" t="str">
        <f t="shared" si="3"/>
        <v>Esp. Planeación y Gestión Estratégica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04020127</v>
      </c>
      <c r="H60" s="419" t="str">
        <f t="shared" si="3"/>
        <v>Esp. Planeación y Gestión Estratégica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04020127</v>
      </c>
      <c r="H61" s="419" t="str">
        <f t="shared" si="3"/>
        <v>Esp. Planeación y Gestión Estratégica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04020127</v>
      </c>
      <c r="H62" s="419" t="str">
        <f t="shared" si="3"/>
        <v>Esp. Planeación y Gestión Estratégica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14</vt:lpstr>
      <vt:lpstr>Nueva 3</vt:lpstr>
      <vt:lpstr>Nueva 4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2020-02-14T16:40:37Z</dcterms:modified>
</cp:coreProperties>
</file>