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49C5D832-6E3D-4352-A26D-CCF907AEF6EC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4" sheetId="13" r:id="rId7"/>
    <sheet name="Nueva B" sheetId="14" r:id="rId8"/>
    <sheet name="Nueva C" sheetId="15" r:id="rId9"/>
    <sheet name="Nueva D" sheetId="16" r:id="rId10"/>
    <sheet name="Continua 3" sheetId="17" r:id="rId11"/>
    <sheet name="Continua B" sheetId="18" r:id="rId12"/>
    <sheet name="Continua C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3" i="14" l="1"/>
  <c r="M43" i="15"/>
  <c r="M43" i="16"/>
  <c r="M43" i="17"/>
  <c r="M43" i="18"/>
  <c r="M43" i="19"/>
  <c r="M43" i="20"/>
  <c r="M43" i="13"/>
  <c r="M42" i="14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7" l="1"/>
  <c r="C27" i="4" l="1"/>
  <c r="E27" i="4"/>
  <c r="F27" i="4"/>
  <c r="B27" i="4"/>
  <c r="H6" i="13"/>
  <c r="H5" i="13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5" i="21"/>
  <c r="M6" i="21" s="1"/>
  <c r="B4" i="21"/>
  <c r="B3" i="21"/>
  <c r="M16" i="20"/>
  <c r="H9" i="20"/>
  <c r="M5" i="20"/>
  <c r="M6" i="20" s="1"/>
  <c r="M40" i="20" s="1"/>
  <c r="B4" i="20"/>
  <c r="B3" i="20"/>
  <c r="M16" i="19"/>
  <c r="H9" i="19"/>
  <c r="M5" i="19"/>
  <c r="M6" i="19" s="1"/>
  <c r="M40" i="19" s="1"/>
  <c r="B4" i="19"/>
  <c r="B3" i="19"/>
  <c r="M16" i="18"/>
  <c r="H9" i="18"/>
  <c r="M5" i="18"/>
  <c r="M6" i="18" s="1"/>
  <c r="M40" i="18" s="1"/>
  <c r="B4" i="18"/>
  <c r="B3" i="18"/>
  <c r="M5" i="17"/>
  <c r="M6" i="17" s="1"/>
  <c r="M16" i="17"/>
  <c r="H9" i="17"/>
  <c r="B4" i="17"/>
  <c r="B3" i="17"/>
  <c r="M16" i="16"/>
  <c r="H9" i="16"/>
  <c r="M6" i="16"/>
  <c r="M40" i="16" s="1"/>
  <c r="M5" i="16"/>
  <c r="M4" i="16"/>
  <c r="B4" i="16"/>
  <c r="B3" i="16"/>
  <c r="M16" i="15"/>
  <c r="H9" i="15"/>
  <c r="M5" i="15"/>
  <c r="M6" i="15" s="1"/>
  <c r="M40" i="15" s="1"/>
  <c r="M4" i="15"/>
  <c r="B4" i="15"/>
  <c r="B3" i="15"/>
  <c r="M35" i="14"/>
  <c r="M16" i="14"/>
  <c r="H9" i="14"/>
  <c r="M5" i="14"/>
  <c r="M6" i="14" s="1"/>
  <c r="M40" i="14" s="1"/>
  <c r="M4" i="14"/>
  <c r="B4" i="14"/>
  <c r="B3" i="14"/>
  <c r="M43" i="21"/>
  <c r="N73" i="7" s="1"/>
  <c r="M42" i="21"/>
  <c r="N74" i="7" s="1"/>
  <c r="M41" i="21"/>
  <c r="N72" i="7" s="1"/>
  <c r="M38" i="16" l="1"/>
  <c r="M36" i="16"/>
  <c r="M34" i="16"/>
  <c r="M33" i="16"/>
  <c r="M38" i="18"/>
  <c r="M36" i="18"/>
  <c r="M34" i="18"/>
  <c r="M33" i="18"/>
  <c r="M27" i="18"/>
  <c r="M38" i="20"/>
  <c r="M36" i="20"/>
  <c r="M34" i="20"/>
  <c r="M33" i="20"/>
  <c r="M27" i="20"/>
  <c r="M38" i="14"/>
  <c r="M36" i="14"/>
  <c r="M34" i="14"/>
  <c r="M33" i="14"/>
  <c r="M38" i="15"/>
  <c r="M36" i="15"/>
  <c r="M34" i="15"/>
  <c r="M33" i="15"/>
  <c r="M27" i="16"/>
  <c r="M27" i="14"/>
  <c r="M23" i="14" s="1"/>
  <c r="M27" i="15"/>
  <c r="M38" i="19"/>
  <c r="M36" i="19"/>
  <c r="M34" i="19"/>
  <c r="M33" i="19"/>
  <c r="M27" i="19"/>
  <c r="M38" i="17"/>
  <c r="M34" i="17"/>
  <c r="M33" i="17"/>
  <c r="M36" i="17"/>
  <c r="M32" i="17"/>
  <c r="M40" i="17"/>
  <c r="M17" i="15"/>
  <c r="M44" i="15" s="1"/>
  <c r="M17" i="20"/>
  <c r="M44" i="20" s="1"/>
  <c r="M17" i="18"/>
  <c r="M44" i="18" s="1"/>
  <c r="M10" i="21"/>
  <c r="M24" i="20"/>
  <c r="M23" i="20"/>
  <c r="M10" i="20"/>
  <c r="M35" i="20"/>
  <c r="M23" i="19"/>
  <c r="M24" i="19"/>
  <c r="M17" i="19"/>
  <c r="M44" i="19" s="1"/>
  <c r="M10" i="19"/>
  <c r="M35" i="19"/>
  <c r="M24" i="18"/>
  <c r="M23" i="18"/>
  <c r="M10" i="18"/>
  <c r="M35" i="18"/>
  <c r="M17" i="17"/>
  <c r="M44" i="17" s="1"/>
  <c r="M27" i="17"/>
  <c r="M23" i="17" s="1"/>
  <c r="M10" i="17"/>
  <c r="M35" i="17"/>
  <c r="M24" i="16"/>
  <c r="M23" i="16"/>
  <c r="M35" i="16"/>
  <c r="M17" i="16"/>
  <c r="M44" i="16" s="1"/>
  <c r="M10" i="16"/>
  <c r="M24" i="15"/>
  <c r="M23" i="15"/>
  <c r="M10" i="15"/>
  <c r="M35" i="15"/>
  <c r="M10" i="14"/>
  <c r="M17" i="14"/>
  <c r="M44" i="14" s="1"/>
  <c r="M16" i="13"/>
  <c r="M16" i="21" s="1"/>
  <c r="M4" i="13"/>
  <c r="M6" i="13" s="1"/>
  <c r="M5" i="13"/>
  <c r="M24" i="14" l="1"/>
  <c r="M40" i="13"/>
  <c r="M29" i="18"/>
  <c r="M28" i="18"/>
  <c r="M28" i="15"/>
  <c r="M28" i="20"/>
  <c r="M29" i="15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62" i="15" l="1"/>
  <c r="N29" i="18"/>
  <c r="N29" i="20"/>
  <c r="N29" i="15"/>
  <c r="N62" i="20"/>
  <c r="N29" i="19"/>
  <c r="N29" i="14"/>
  <c r="N62" i="19"/>
  <c r="N62" i="16"/>
  <c r="N62" i="18"/>
  <c r="N64" i="18" s="1"/>
  <c r="M59" i="17"/>
  <c r="N62" i="17" s="1"/>
  <c r="N29" i="17"/>
  <c r="N29" i="16"/>
  <c r="N62" i="14"/>
  <c r="N64" i="15" l="1"/>
  <c r="N64" i="14"/>
  <c r="N64" i="20"/>
  <c r="N64" i="16"/>
  <c r="N64" i="19"/>
  <c r="N64" i="17"/>
  <c r="H9" i="13"/>
  <c r="M27" i="13" s="1"/>
  <c r="B4" i="13"/>
  <c r="M32" i="13" s="1"/>
  <c r="M32" i="21" s="1"/>
  <c r="N96" i="7" s="1"/>
  <c r="B3" i="13"/>
  <c r="M36" i="13" l="1"/>
  <c r="M36" i="21" s="1"/>
  <c r="N100" i="7" s="1"/>
  <c r="M38" i="13"/>
  <c r="M38" i="21" s="1"/>
  <c r="N58" i="7" s="1"/>
  <c r="M34" i="13"/>
  <c r="M34" i="21" s="1"/>
  <c r="N98" i="7" s="1"/>
  <c r="M33" i="13"/>
  <c r="M33" i="21" s="1"/>
  <c r="N97" i="7" s="1"/>
  <c r="M35" i="13"/>
  <c r="M35" i="21" s="1"/>
  <c r="N99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L16" i="4" s="1"/>
  <c r="D64" i="4"/>
  <c r="E64" i="4" s="1"/>
  <c r="L64" i="4" s="1"/>
  <c r="D58" i="4"/>
  <c r="E58" i="4" s="1"/>
  <c r="L58" i="4" s="1"/>
  <c r="D62" i="4"/>
  <c r="E62" i="4" s="1"/>
  <c r="L62" i="4" s="1"/>
  <c r="D57" i="4"/>
  <c r="E57" i="4" s="1"/>
  <c r="L57" i="4" s="1"/>
  <c r="D66" i="4"/>
  <c r="E66" i="4" s="1"/>
  <c r="L66" i="4" s="1"/>
  <c r="D61" i="4"/>
  <c r="E61" i="4" s="1"/>
  <c r="L61" i="4" s="1"/>
  <c r="D59" i="4"/>
  <c r="E59" i="4" s="1"/>
  <c r="L59" i="4" s="1"/>
  <c r="E103" i="4"/>
  <c r="F103" i="4" s="1"/>
  <c r="D65" i="4"/>
  <c r="E65" i="4" s="1"/>
  <c r="L65" i="4" s="1"/>
  <c r="D63" i="4"/>
  <c r="E63" i="4" s="1"/>
  <c r="L63" i="4" s="1"/>
  <c r="D60" i="4"/>
  <c r="E60" i="4" s="1"/>
  <c r="L60" i="4" s="1"/>
  <c r="D56" i="4"/>
  <c r="L17" i="4"/>
  <c r="N81" i="7"/>
  <c r="G17" i="4"/>
  <c r="G27" i="4" s="1"/>
  <c r="G16" i="4"/>
  <c r="D88" i="4" s="1"/>
  <c r="F88" i="4" s="1"/>
  <c r="D17" i="4"/>
  <c r="D16" i="4"/>
  <c r="D27" i="4" l="1"/>
  <c r="G76" i="4"/>
  <c r="H76" i="4" s="1"/>
  <c r="L76" i="4" s="1"/>
  <c r="G71" i="4"/>
  <c r="H71" i="4" s="1"/>
  <c r="L71" i="4" s="1"/>
  <c r="G75" i="4"/>
  <c r="H75" i="4" s="1"/>
  <c r="L75" i="4" s="1"/>
  <c r="E56" i="4"/>
  <c r="L56" i="4" s="1"/>
  <c r="L67" i="4" s="1"/>
  <c r="F22" i="5" s="1"/>
  <c r="G69" i="4"/>
  <c r="H69" i="4" s="1"/>
  <c r="L69" i="4" s="1"/>
  <c r="G72" i="4"/>
  <c r="H72" i="4" s="1"/>
  <c r="L72" i="4" s="1"/>
  <c r="G68" i="4"/>
  <c r="H68" i="4" s="1"/>
  <c r="L68" i="4" s="1"/>
  <c r="G70" i="4"/>
  <c r="H70" i="4" s="1"/>
  <c r="L70" i="4" s="1"/>
  <c r="G73" i="4"/>
  <c r="H73" i="4" s="1"/>
  <c r="L73" i="4" s="1"/>
  <c r="G74" i="4"/>
  <c r="H74" i="4" s="1"/>
  <c r="L74" i="4" s="1"/>
  <c r="G77" i="4"/>
  <c r="H77" i="4" s="1"/>
  <c r="L77" i="4" s="1"/>
  <c r="G78" i="4"/>
  <c r="H78" i="4" s="1"/>
  <c r="L78" i="4" s="1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L31" i="12" l="1"/>
  <c r="C9" i="7"/>
  <c r="H2" i="20"/>
  <c r="H2" i="21"/>
  <c r="H2" i="17"/>
  <c r="H2" i="15"/>
  <c r="H2" i="18"/>
  <c r="H2" i="14"/>
  <c r="H2" i="19"/>
  <c r="H2" i="16"/>
  <c r="H2" i="13"/>
  <c r="C8" i="7"/>
  <c r="H4" i="17"/>
  <c r="H4" i="16"/>
  <c r="H4" i="15"/>
  <c r="H4" i="18"/>
  <c r="H4" i="20"/>
  <c r="H4" i="14"/>
  <c r="H4" i="21"/>
  <c r="H4" i="19"/>
  <c r="H4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L14" i="12"/>
  <c r="L19" i="12"/>
  <c r="L23" i="12"/>
  <c r="L27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4" i="12" l="1"/>
  <c r="M4" i="12" s="1"/>
  <c r="K18" i="12"/>
  <c r="M18" i="12" s="1"/>
  <c r="K22" i="12"/>
  <c r="M22" i="12" s="1"/>
  <c r="K17" i="12"/>
  <c r="M17" i="12" s="1"/>
  <c r="K30" i="12"/>
  <c r="K26" i="12"/>
  <c r="M26" i="12" s="1"/>
  <c r="H22" i="13"/>
  <c r="H24" i="13"/>
  <c r="H23" i="13"/>
  <c r="H25" i="13"/>
  <c r="H26" i="13"/>
  <c r="H21" i="13"/>
  <c r="H27" i="13"/>
  <c r="H16" i="13"/>
  <c r="H28" i="13"/>
  <c r="H18" i="13"/>
  <c r="H20" i="13"/>
  <c r="H17" i="13"/>
  <c r="H29" i="13"/>
  <c r="H19" i="13"/>
  <c r="H24" i="18"/>
  <c r="H26" i="18"/>
  <c r="H29" i="18"/>
  <c r="H21" i="18"/>
  <c r="H23" i="18"/>
  <c r="H16" i="18"/>
  <c r="H28" i="18"/>
  <c r="H19" i="18"/>
  <c r="H25" i="18"/>
  <c r="H17" i="18"/>
  <c r="H18" i="18"/>
  <c r="H20" i="18"/>
  <c r="H22" i="18"/>
  <c r="H27" i="18"/>
  <c r="H24" i="20"/>
  <c r="H23" i="20"/>
  <c r="H16" i="20"/>
  <c r="H29" i="20"/>
  <c r="H21" i="20"/>
  <c r="H19" i="20"/>
  <c r="H26" i="20"/>
  <c r="H22" i="20"/>
  <c r="H17" i="20"/>
  <c r="H18" i="20"/>
  <c r="H20" i="20"/>
  <c r="H28" i="20"/>
  <c r="H25" i="20"/>
  <c r="H27" i="20"/>
  <c r="H24" i="16"/>
  <c r="H23" i="16"/>
  <c r="H28" i="16"/>
  <c r="H19" i="16"/>
  <c r="H16" i="16"/>
  <c r="H29" i="16"/>
  <c r="H21" i="16"/>
  <c r="H26" i="16"/>
  <c r="H25" i="16"/>
  <c r="H17" i="16"/>
  <c r="H18" i="16"/>
  <c r="H27" i="16"/>
  <c r="H20" i="16"/>
  <c r="H22" i="16"/>
  <c r="H24" i="15"/>
  <c r="H29" i="15"/>
  <c r="H19" i="15"/>
  <c r="H23" i="15"/>
  <c r="H21" i="15"/>
  <c r="H26" i="15"/>
  <c r="H16" i="15"/>
  <c r="H28" i="15"/>
  <c r="H25" i="15"/>
  <c r="H18" i="15"/>
  <c r="H27" i="15"/>
  <c r="H22" i="15"/>
  <c r="H20" i="15"/>
  <c r="H17" i="15"/>
  <c r="H24" i="19"/>
  <c r="H29" i="19"/>
  <c r="H19" i="19"/>
  <c r="H23" i="19"/>
  <c r="H16" i="19"/>
  <c r="H26" i="19"/>
  <c r="H21" i="19"/>
  <c r="H25" i="19"/>
  <c r="H17" i="19"/>
  <c r="H18" i="19"/>
  <c r="H20" i="19"/>
  <c r="H28" i="19"/>
  <c r="H22" i="19"/>
  <c r="H27" i="19"/>
  <c r="H24" i="17"/>
  <c r="H26" i="17"/>
  <c r="H21" i="17"/>
  <c r="H19" i="17"/>
  <c r="H23" i="17"/>
  <c r="H16" i="17"/>
  <c r="H29" i="17"/>
  <c r="H28" i="17"/>
  <c r="H20" i="17"/>
  <c r="H27" i="17"/>
  <c r="H22" i="17"/>
  <c r="H17" i="17"/>
  <c r="H18" i="17"/>
  <c r="H25" i="17"/>
  <c r="H24" i="14"/>
  <c r="H28" i="14"/>
  <c r="H19" i="14"/>
  <c r="H16" i="14"/>
  <c r="H23" i="14"/>
  <c r="H21" i="14"/>
  <c r="H26" i="14"/>
  <c r="H29" i="14"/>
  <c r="H22" i="14"/>
  <c r="H25" i="14"/>
  <c r="H17" i="14"/>
  <c r="H18" i="14"/>
  <c r="H27" i="14"/>
  <c r="H20" i="14"/>
  <c r="H24" i="21"/>
  <c r="H21" i="21"/>
  <c r="H16" i="21"/>
  <c r="H29" i="21"/>
  <c r="H19" i="21"/>
  <c r="H26" i="21"/>
  <c r="H23" i="21"/>
  <c r="H22" i="21"/>
  <c r="H25" i="21"/>
  <c r="H28" i="21"/>
  <c r="H18" i="21"/>
  <c r="H17" i="21"/>
  <c r="H20" i="21"/>
  <c r="H27" i="21"/>
  <c r="K7" i="12"/>
  <c r="M7" i="12" s="1"/>
  <c r="K33" i="12"/>
  <c r="M33" i="12" s="1"/>
  <c r="K16" i="12"/>
  <c r="M16" i="12" s="1"/>
  <c r="K12" i="12"/>
  <c r="M12" i="12" s="1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7" l="1"/>
  <c r="H41" i="17"/>
  <c r="H51" i="17"/>
  <c r="H59" i="17"/>
  <c r="H34" i="17"/>
  <c r="H44" i="17"/>
  <c r="H33" i="17"/>
  <c r="H48" i="17"/>
  <c r="H56" i="17"/>
  <c r="H39" i="17"/>
  <c r="H38" i="17"/>
  <c r="H53" i="17"/>
  <c r="H32" i="17"/>
  <c r="H43" i="17"/>
  <c r="H54" i="17"/>
  <c r="H60" i="17"/>
  <c r="H35" i="17"/>
  <c r="H47" i="17"/>
  <c r="H57" i="17"/>
  <c r="H50" i="17"/>
  <c r="H42" i="17"/>
  <c r="H45" i="17"/>
  <c r="H55" i="17"/>
  <c r="H46" i="17"/>
  <c r="H58" i="17"/>
  <c r="H49" i="17"/>
  <c r="H52" i="17"/>
  <c r="H40" i="17"/>
  <c r="H37" i="17"/>
  <c r="H62" i="17"/>
  <c r="H36" i="17"/>
  <c r="H61" i="14"/>
  <c r="H40" i="14"/>
  <c r="H39" i="14"/>
  <c r="H41" i="14"/>
  <c r="H51" i="14"/>
  <c r="H59" i="14"/>
  <c r="H44" i="14"/>
  <c r="H43" i="14"/>
  <c r="H52" i="14"/>
  <c r="H60" i="14"/>
  <c r="H45" i="14"/>
  <c r="H62" i="14"/>
  <c r="H46" i="14"/>
  <c r="H53" i="14"/>
  <c r="H54" i="14"/>
  <c r="H32" i="14"/>
  <c r="H47" i="14"/>
  <c r="H33" i="14"/>
  <c r="H56" i="14"/>
  <c r="H35" i="14"/>
  <c r="H38" i="14"/>
  <c r="H34" i="14"/>
  <c r="H42" i="14"/>
  <c r="H36" i="14"/>
  <c r="H49" i="14"/>
  <c r="H37" i="14"/>
  <c r="H58" i="14"/>
  <c r="H55" i="14"/>
  <c r="H48" i="14"/>
  <c r="H57" i="14"/>
  <c r="H50" i="14"/>
  <c r="H61" i="15"/>
  <c r="H41" i="15"/>
  <c r="H51" i="15"/>
  <c r="H59" i="15"/>
  <c r="H39" i="15"/>
  <c r="H37" i="15"/>
  <c r="H50" i="15"/>
  <c r="H58" i="15"/>
  <c r="H35" i="15"/>
  <c r="H45" i="15"/>
  <c r="H53" i="15"/>
  <c r="H62" i="15"/>
  <c r="H40" i="15"/>
  <c r="H42" i="15"/>
  <c r="H43" i="15"/>
  <c r="H52" i="15"/>
  <c r="H47" i="15"/>
  <c r="H32" i="15"/>
  <c r="H44" i="15"/>
  <c r="H46" i="15"/>
  <c r="H55" i="15"/>
  <c r="H54" i="15"/>
  <c r="H38" i="15"/>
  <c r="H33" i="15"/>
  <c r="H49" i="15"/>
  <c r="H60" i="15"/>
  <c r="H34" i="15"/>
  <c r="H36" i="15"/>
  <c r="H48" i="15"/>
  <c r="H57" i="15"/>
  <c r="H56" i="15"/>
  <c r="H61" i="18"/>
  <c r="H32" i="18"/>
  <c r="H42" i="18"/>
  <c r="H38" i="18"/>
  <c r="H55" i="18"/>
  <c r="H60" i="18"/>
  <c r="H46" i="18"/>
  <c r="H54" i="18"/>
  <c r="H36" i="18"/>
  <c r="H57" i="18"/>
  <c r="H40" i="18"/>
  <c r="H53" i="18"/>
  <c r="H48" i="18"/>
  <c r="H58" i="18"/>
  <c r="H37" i="18"/>
  <c r="H39" i="18"/>
  <c r="H41" i="18"/>
  <c r="H59" i="18"/>
  <c r="H34" i="18"/>
  <c r="H44" i="18"/>
  <c r="H33" i="18"/>
  <c r="H50" i="18"/>
  <c r="H52" i="18"/>
  <c r="H47" i="18"/>
  <c r="H62" i="18"/>
  <c r="H45" i="18"/>
  <c r="H43" i="18"/>
  <c r="H35" i="18"/>
  <c r="H49" i="18"/>
  <c r="H51" i="18"/>
  <c r="H56" i="18"/>
  <c r="H44" i="13"/>
  <c r="H48" i="13"/>
  <c r="H52" i="13"/>
  <c r="H54" i="13"/>
  <c r="H56" i="13"/>
  <c r="H60" i="13"/>
  <c r="H62" i="13"/>
  <c r="H32" i="13"/>
  <c r="H33" i="13"/>
  <c r="H37" i="13"/>
  <c r="H39" i="13"/>
  <c r="H41" i="13"/>
  <c r="H43" i="13"/>
  <c r="H45" i="13"/>
  <c r="H49" i="13"/>
  <c r="H51" i="13"/>
  <c r="H34" i="13"/>
  <c r="H36" i="13"/>
  <c r="H38" i="13"/>
  <c r="H40" i="13"/>
  <c r="H42" i="13"/>
  <c r="H46" i="13"/>
  <c r="H50" i="13"/>
  <c r="H58" i="13"/>
  <c r="H35" i="13"/>
  <c r="H47" i="13"/>
  <c r="H55" i="13"/>
  <c r="H57" i="13"/>
  <c r="H59" i="13"/>
  <c r="H53" i="13"/>
  <c r="H61" i="13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53" i="21"/>
  <c r="H34" i="21"/>
  <c r="H48" i="21"/>
  <c r="H35" i="21"/>
  <c r="H55" i="21"/>
  <c r="H54" i="21"/>
  <c r="H45" i="21"/>
  <c r="H62" i="21"/>
  <c r="H33" i="21"/>
  <c r="H56" i="21"/>
  <c r="H47" i="21"/>
  <c r="H46" i="21"/>
  <c r="H36" i="21"/>
  <c r="H32" i="21"/>
  <c r="H61" i="19"/>
  <c r="H35" i="19"/>
  <c r="H45" i="19"/>
  <c r="H53" i="19"/>
  <c r="H62" i="19"/>
  <c r="H46" i="19"/>
  <c r="H54" i="19"/>
  <c r="H32" i="19"/>
  <c r="H38" i="19"/>
  <c r="H51" i="19"/>
  <c r="H34" i="19"/>
  <c r="H44" i="19"/>
  <c r="H43" i="19"/>
  <c r="H56" i="19"/>
  <c r="H36" i="19"/>
  <c r="H41" i="19"/>
  <c r="H55" i="19"/>
  <c r="H42" i="19"/>
  <c r="H39" i="19"/>
  <c r="H48" i="19"/>
  <c r="H58" i="19"/>
  <c r="H47" i="19"/>
  <c r="H57" i="19"/>
  <c r="H60" i="19"/>
  <c r="H33" i="19"/>
  <c r="H50" i="19"/>
  <c r="H59" i="19"/>
  <c r="H52" i="19"/>
  <c r="H49" i="19"/>
  <c r="H37" i="19"/>
  <c r="H40" i="19"/>
  <c r="H61" i="16"/>
  <c r="H35" i="16"/>
  <c r="H32" i="16"/>
  <c r="H38" i="16"/>
  <c r="H49" i="16"/>
  <c r="H57" i="16"/>
  <c r="H46" i="16"/>
  <c r="H54" i="16"/>
  <c r="H40" i="16"/>
  <c r="H41" i="16"/>
  <c r="H51" i="16"/>
  <c r="H59" i="16"/>
  <c r="H48" i="16"/>
  <c r="H56" i="16"/>
  <c r="H34" i="16"/>
  <c r="H44" i="16"/>
  <c r="H39" i="16"/>
  <c r="H33" i="16"/>
  <c r="H60" i="16"/>
  <c r="H55" i="16"/>
  <c r="H43" i="16"/>
  <c r="H47" i="16"/>
  <c r="H42" i="16"/>
  <c r="H37" i="16"/>
  <c r="H45" i="16"/>
  <c r="H62" i="16"/>
  <c r="H50" i="16"/>
  <c r="H36" i="16"/>
  <c r="H52" i="16"/>
  <c r="H53" i="16"/>
  <c r="H58" i="16"/>
  <c r="H61" i="20"/>
  <c r="H35" i="20"/>
  <c r="H45" i="20"/>
  <c r="H53" i="20"/>
  <c r="H47" i="20"/>
  <c r="H55" i="20"/>
  <c r="H60" i="20"/>
  <c r="H46" i="20"/>
  <c r="H54" i="20"/>
  <c r="H38" i="20"/>
  <c r="H57" i="20"/>
  <c r="H36" i="20"/>
  <c r="H34" i="20"/>
  <c r="H44" i="20"/>
  <c r="H48" i="20"/>
  <c r="H58" i="20"/>
  <c r="H32" i="20"/>
  <c r="H41" i="20"/>
  <c r="H59" i="20"/>
  <c r="H39" i="20"/>
  <c r="H33" i="20"/>
  <c r="H50" i="20"/>
  <c r="H49" i="20"/>
  <c r="H62" i="20"/>
  <c r="H42" i="20"/>
  <c r="H37" i="20"/>
  <c r="H52" i="20"/>
  <c r="H51" i="20"/>
  <c r="H56" i="20"/>
  <c r="H40" i="20"/>
  <c r="H43" i="20"/>
  <c r="G45" i="12"/>
  <c r="M8" i="12"/>
  <c r="E12" i="5"/>
  <c r="J10" i="4" s="1"/>
  <c r="I9" i="7" l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0" i="21"/>
  <c r="G51" i="21"/>
  <c r="G49" i="21"/>
  <c r="G36" i="21"/>
  <c r="G48" i="21"/>
  <c r="G47" i="21"/>
  <c r="G45" i="21"/>
  <c r="G58" i="21"/>
  <c r="G37" i="21"/>
  <c r="G34" i="21"/>
  <c r="G35" i="21"/>
  <c r="G56" i="21"/>
  <c r="G33" i="21"/>
  <c r="G62" i="21"/>
  <c r="G39" i="17"/>
  <c r="G51" i="17"/>
  <c r="G35" i="17"/>
  <c r="G54" i="17"/>
  <c r="G46" i="17"/>
  <c r="G59" i="17"/>
  <c r="G40" i="17"/>
  <c r="G45" i="17"/>
  <c r="G60" i="17"/>
  <c r="G57" i="17"/>
  <c r="G61" i="17"/>
  <c r="G50" i="17"/>
  <c r="G33" i="17"/>
  <c r="G34" i="17"/>
  <c r="G36" i="17"/>
  <c r="G41" i="17"/>
  <c r="G56" i="17"/>
  <c r="G43" i="17"/>
  <c r="G49" i="17"/>
  <c r="G42" i="17"/>
  <c r="G47" i="17"/>
  <c r="G58" i="17"/>
  <c r="G48" i="17"/>
  <c r="G55" i="17"/>
  <c r="G62" i="17"/>
  <c r="G53" i="17"/>
  <c r="G37" i="17"/>
  <c r="G38" i="17"/>
  <c r="G52" i="17"/>
  <c r="G32" i="17"/>
  <c r="G44" i="17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3" i="13"/>
  <c r="G35" i="13"/>
  <c r="G37" i="13"/>
  <c r="G39" i="13"/>
  <c r="G43" i="13"/>
  <c r="G45" i="13"/>
  <c r="G47" i="13"/>
  <c r="G51" i="13"/>
  <c r="G53" i="13"/>
  <c r="G55" i="13"/>
  <c r="G59" i="13"/>
  <c r="G61" i="13"/>
  <c r="G41" i="13"/>
  <c r="G49" i="13"/>
  <c r="G57" i="13"/>
  <c r="G32" i="13"/>
  <c r="G42" i="14"/>
  <c r="G48" i="14"/>
  <c r="G44" i="14"/>
  <c r="G57" i="14"/>
  <c r="G49" i="14"/>
  <c r="G38" i="14"/>
  <c r="G56" i="14"/>
  <c r="G46" i="14"/>
  <c r="G39" i="14"/>
  <c r="G40" i="14"/>
  <c r="G55" i="14"/>
  <c r="G47" i="14"/>
  <c r="G35" i="14"/>
  <c r="G34" i="14"/>
  <c r="G43" i="14"/>
  <c r="G54" i="14"/>
  <c r="G32" i="14"/>
  <c r="G59" i="14"/>
  <c r="G41" i="14"/>
  <c r="G50" i="14"/>
  <c r="G33" i="14"/>
  <c r="G58" i="14"/>
  <c r="G36" i="14"/>
  <c r="G52" i="14"/>
  <c r="G37" i="14"/>
  <c r="G53" i="14"/>
  <c r="G61" i="14"/>
  <c r="G60" i="14"/>
  <c r="G51" i="14"/>
  <c r="G62" i="14"/>
  <c r="G45" i="14"/>
  <c r="G42" i="18"/>
  <c r="G59" i="18"/>
  <c r="G61" i="18"/>
  <c r="G52" i="18"/>
  <c r="G43" i="18"/>
  <c r="G40" i="18"/>
  <c r="G53" i="18"/>
  <c r="G38" i="18"/>
  <c r="G36" i="18"/>
  <c r="G47" i="18"/>
  <c r="G50" i="18"/>
  <c r="G33" i="18"/>
  <c r="G57" i="18"/>
  <c r="G35" i="18"/>
  <c r="G32" i="18"/>
  <c r="G58" i="18"/>
  <c r="G48" i="18"/>
  <c r="G44" i="18"/>
  <c r="G49" i="18"/>
  <c r="G60" i="18"/>
  <c r="G55" i="18"/>
  <c r="G56" i="18"/>
  <c r="G46" i="18"/>
  <c r="G34" i="18"/>
  <c r="G45" i="18"/>
  <c r="G37" i="18"/>
  <c r="G51" i="18"/>
  <c r="G39" i="18"/>
  <c r="G62" i="18"/>
  <c r="G41" i="18"/>
  <c r="G54" i="18"/>
  <c r="G36" i="15"/>
  <c r="G51" i="15"/>
  <c r="G56" i="15"/>
  <c r="G48" i="15"/>
  <c r="G33" i="15"/>
  <c r="G45" i="15"/>
  <c r="G44" i="15"/>
  <c r="G60" i="15"/>
  <c r="G47" i="15"/>
  <c r="G54" i="15"/>
  <c r="G46" i="15"/>
  <c r="G57" i="15"/>
  <c r="G41" i="15"/>
  <c r="G32" i="15"/>
  <c r="G40" i="15"/>
  <c r="G59" i="15"/>
  <c r="G52" i="15"/>
  <c r="G53" i="15"/>
  <c r="G34" i="15"/>
  <c r="G42" i="15"/>
  <c r="G43" i="15"/>
  <c r="G39" i="15"/>
  <c r="G37" i="15"/>
  <c r="G55" i="15"/>
  <c r="G50" i="15"/>
  <c r="G49" i="15"/>
  <c r="G62" i="15"/>
  <c r="G61" i="15"/>
  <c r="G38" i="15"/>
  <c r="G58" i="15"/>
  <c r="G35" i="15"/>
  <c r="G39" i="16"/>
  <c r="G40" i="16"/>
  <c r="G55" i="16"/>
  <c r="G47" i="16"/>
  <c r="G36" i="16"/>
  <c r="G59" i="16"/>
  <c r="G49" i="16"/>
  <c r="G61" i="16"/>
  <c r="G52" i="16"/>
  <c r="G43" i="16"/>
  <c r="G45" i="16"/>
  <c r="G32" i="16"/>
  <c r="G41" i="16"/>
  <c r="G58" i="16"/>
  <c r="G50" i="16"/>
  <c r="G37" i="16"/>
  <c r="G44" i="16"/>
  <c r="G53" i="16"/>
  <c r="G38" i="16"/>
  <c r="G48" i="16"/>
  <c r="G33" i="16"/>
  <c r="G57" i="16"/>
  <c r="G60" i="16"/>
  <c r="G56" i="16"/>
  <c r="G35" i="16"/>
  <c r="G46" i="16"/>
  <c r="G34" i="16"/>
  <c r="G42" i="16"/>
  <c r="G54" i="16"/>
  <c r="G62" i="16"/>
  <c r="G51" i="16"/>
  <c r="G36" i="19"/>
  <c r="G58" i="19"/>
  <c r="G50" i="19"/>
  <c r="G37" i="19"/>
  <c r="G49" i="19"/>
  <c r="G35" i="19"/>
  <c r="G62" i="19"/>
  <c r="G42" i="19"/>
  <c r="G61" i="19"/>
  <c r="G48" i="19"/>
  <c r="G57" i="19"/>
  <c r="G38" i="19"/>
  <c r="G55" i="19"/>
  <c r="G39" i="19"/>
  <c r="G56" i="19"/>
  <c r="G46" i="19"/>
  <c r="G53" i="19"/>
  <c r="G44" i="19"/>
  <c r="G51" i="19"/>
  <c r="G32" i="19"/>
  <c r="G54" i="19"/>
  <c r="G43" i="19"/>
  <c r="G45" i="19"/>
  <c r="G40" i="19"/>
  <c r="G47" i="19"/>
  <c r="G59" i="19"/>
  <c r="G34" i="19"/>
  <c r="G33" i="19"/>
  <c r="G60" i="19"/>
  <c r="G52" i="19"/>
  <c r="G41" i="19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39" i="20"/>
  <c r="G54" i="20"/>
  <c r="G57" i="20"/>
  <c r="G62" i="20"/>
  <c r="G59" i="20"/>
  <c r="G48" i="20"/>
  <c r="G45" i="20"/>
  <c r="G47" i="20"/>
  <c r="G38" i="20"/>
  <c r="G46" i="20"/>
  <c r="G41" i="20"/>
  <c r="G35" i="20"/>
  <c r="G34" i="20"/>
  <c r="G56" i="20"/>
  <c r="G33" i="20"/>
  <c r="G42" i="20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M52" i="21" l="1"/>
  <c r="N88" i="7" s="1"/>
  <c r="N77" i="7"/>
  <c r="M56" i="21"/>
  <c r="N92" i="7" s="1"/>
  <c r="M54" i="21"/>
  <c r="N90" i="7" s="1"/>
  <c r="M51" i="21"/>
  <c r="N87" i="7" s="1"/>
  <c r="M49" i="21"/>
  <c r="N85" i="7" s="1"/>
  <c r="M47" i="21"/>
  <c r="M55" i="21"/>
  <c r="N91" i="7" s="1"/>
  <c r="M53" i="21"/>
  <c r="N89" i="7" s="1"/>
  <c r="M50" i="21"/>
  <c r="N86" i="7" s="1"/>
  <c r="M48" i="21"/>
  <c r="N84" i="7" s="1"/>
  <c r="N62" i="21" l="1"/>
  <c r="N64" i="21" s="1"/>
  <c r="N83" i="7"/>
  <c r="N105" i="7" s="1"/>
  <c r="L30" i="12"/>
  <c r="L41" i="12" l="1"/>
  <c r="L44" i="12" s="1"/>
  <c r="M30" i="12"/>
  <c r="H32" i="12"/>
  <c r="H41" i="12" l="1"/>
  <c r="K32" i="12"/>
  <c r="K41" i="12" l="1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<sst xmlns="http://schemas.openxmlformats.org/spreadsheetml/2006/main" count="6165" uniqueCount="1400">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</sst>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3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0" borderId="118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32" fillId="15" borderId="69" xfId="0" applyNumberFormat="1" applyFont="1" applyFill="1" applyBorder="1" applyAlignment="1">
      <alignment horizontal="center" vertical="center" wrapText="1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32">
          <cell r="G32">
            <v>228000</v>
          </cell>
          <cell r="H32">
            <v>455000</v>
          </cell>
          <cell r="I32">
            <v>1138000</v>
          </cell>
          <cell r="J32">
            <v>759000</v>
          </cell>
          <cell r="K32">
            <v>228000</v>
          </cell>
          <cell r="L32">
            <v>1138000</v>
          </cell>
          <cell r="M32">
            <v>190000</v>
          </cell>
          <cell r="N32">
            <v>303000</v>
          </cell>
          <cell r="O32">
            <v>7587000</v>
          </cell>
          <cell r="P32">
            <v>3793000</v>
          </cell>
          <cell r="R32">
            <v>433000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9" workbookViewId="0">
      <selection activeCell="F24" sqref="F24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77"/>
      <c r="C1" s="478"/>
      <c r="D1" s="478"/>
      <c r="E1" s="478"/>
      <c r="F1" s="478"/>
      <c r="G1" s="3"/>
    </row>
    <row r="2" spans="1:10" s="1" customFormat="1" ht="23.25" customHeight="1">
      <c r="A2" s="187"/>
      <c r="B2" s="479" t="s">
        <v>4</v>
      </c>
      <c r="C2" s="480"/>
      <c r="D2" s="480"/>
      <c r="E2" s="480"/>
      <c r="F2" s="480"/>
      <c r="G2" s="3"/>
    </row>
    <row r="3" spans="1:10" s="1" customFormat="1" ht="23.25" customHeight="1">
      <c r="A3" s="187"/>
      <c r="B3" s="481" t="s">
        <v>283</v>
      </c>
      <c r="C3" s="482"/>
      <c r="D3" s="482"/>
      <c r="E3" s="482"/>
      <c r="F3" s="482"/>
      <c r="G3" s="3"/>
    </row>
    <row r="4" spans="1:10" s="1" customFormat="1" ht="10.5" customHeight="1">
      <c r="A4" s="32"/>
      <c r="B4" s="483"/>
      <c r="C4" s="484"/>
      <c r="D4" s="484"/>
      <c r="E4" s="484"/>
      <c r="F4" s="484"/>
      <c r="G4" s="3"/>
    </row>
    <row r="5" spans="1:10" s="1" customFormat="1" ht="10.5" customHeight="1" thickBot="1">
      <c r="A5" s="187"/>
      <c r="B5" s="485"/>
      <c r="C5" s="478"/>
      <c r="D5" s="478"/>
      <c r="E5" s="478"/>
      <c r="F5" s="478"/>
      <c r="G5" s="3"/>
    </row>
    <row r="6" spans="1:10" s="69" customFormat="1" ht="25.5" customHeight="1" thickBot="1">
      <c r="B6" s="188" t="s">
        <v>12</v>
      </c>
      <c r="C6" s="454" t="s">
        <v>284</v>
      </c>
      <c r="D6" s="455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56" t="s">
        <v>1</v>
      </c>
      <c r="C8" s="457"/>
      <c r="D8" s="457"/>
      <c r="E8" s="457"/>
      <c r="F8" s="458"/>
    </row>
    <row r="9" spans="1:10" s="193" customFormat="1" ht="16.5" customHeight="1" thickBot="1">
      <c r="B9" s="194" t="s">
        <v>143</v>
      </c>
      <c r="C9" s="456" t="str">
        <f>+VLOOKUP(B12,Listas!$B$7:$D$98,3,FALSE)</f>
        <v>FACULTAD DE DERECHO Y CIENCIAS POLITICAS</v>
      </c>
      <c r="D9" s="457"/>
      <c r="E9" s="457"/>
      <c r="F9" s="458"/>
    </row>
    <row r="10" spans="1:10" s="193" customFormat="1" ht="13.5" thickBot="1">
      <c r="B10" s="194" t="s">
        <v>8</v>
      </c>
      <c r="C10" s="194"/>
      <c r="D10" s="456" t="s">
        <v>9</v>
      </c>
      <c r="E10" s="458"/>
      <c r="F10" s="194"/>
    </row>
    <row r="11" spans="1:10" s="193" customFormat="1" ht="16.5" customHeight="1" thickBot="1">
      <c r="B11" s="456" t="s">
        <v>204</v>
      </c>
      <c r="C11" s="457"/>
      <c r="D11" s="458"/>
      <c r="E11" s="456" t="s">
        <v>7</v>
      </c>
      <c r="F11" s="458"/>
    </row>
    <row r="12" spans="1:10" s="69" customFormat="1" ht="16.5" customHeight="1">
      <c r="B12" s="461" t="s">
        <v>310</v>
      </c>
      <c r="C12" s="462"/>
      <c r="D12" s="463"/>
      <c r="E12" s="473" t="str">
        <f>+VLOOKUP($B$12,Listas!$B$8:$C$98,2,FALSE)</f>
        <v>03020127</v>
      </c>
      <c r="F12" s="474"/>
    </row>
    <row r="13" spans="1:10" s="69" customFormat="1" ht="16.5" customHeight="1" thickBot="1">
      <c r="B13" s="464"/>
      <c r="C13" s="465"/>
      <c r="D13" s="466"/>
      <c r="E13" s="475"/>
      <c r="F13" s="476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0" t="s">
        <v>142</v>
      </c>
      <c r="C15" s="471"/>
      <c r="D15" s="471"/>
      <c r="E15" s="472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312691000</v>
      </c>
    </row>
    <row r="18" spans="2:7">
      <c r="B18" s="211" t="s">
        <v>136</v>
      </c>
      <c r="C18" s="212"/>
      <c r="D18" s="213"/>
      <c r="E18" s="214"/>
      <c r="F18" s="291">
        <f>+INGRESOS!L28</f>
        <v>500000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-6653000</v>
      </c>
    </row>
    <row r="23" spans="2:7">
      <c r="B23" s="211" t="s">
        <v>53</v>
      </c>
      <c r="C23" s="217"/>
      <c r="D23" s="218"/>
      <c r="E23" s="215"/>
      <c r="F23" s="291">
        <f>-INGRESOS!L79</f>
        <v>-11305000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28950000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324183000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67" t="s">
        <v>271</v>
      </c>
      <c r="C29" s="468"/>
      <c r="D29" s="468"/>
      <c r="E29" s="469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74562000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116326000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190888000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133295000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59" t="s">
        <v>130</v>
      </c>
      <c r="D39" s="460"/>
      <c r="E39" s="459" t="s">
        <v>131</v>
      </c>
      <c r="F39" s="460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44150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11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32*10</f>
        <v>320</v>
      </c>
      <c r="I6" t="s">
        <v>1150</v>
      </c>
      <c r="L6" t="s">
        <v>1153</v>
      </c>
      <c r="M6" s="417">
        <f>M5-1</f>
        <v>10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10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177413000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177000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532000</v>
      </c>
      <c r="N29" s="423">
        <f>+SUM(M16:M29)</f>
        <v>180618000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15712000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3142000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943000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1257000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943000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3145000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2000000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280000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3016000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672000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5397000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47087000</v>
      </c>
    </row>
    <row r="64" spans="1:14">
      <c r="N64" s="424">
        <f>+N29-N62</f>
        <v>133531000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21" zoomScale="90" zoomScaleNormal="90" workbookViewId="0">
      <selection activeCell="E32" sqref="E3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+'Nueva 4'!M16+'Nueva B'!M16+'Nueva C'!M16+'Nueva D'!M16+'Continua 3'!M16+'Continua B'!M16+'Continua C'!M16+'Continua 4'!M16</f>
        <v>4992000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+'Nueva 4'!M17+'Nueva B'!M17+'Nueva C'!M17+'Nueva D'!M17+'Continua 3'!M17+'Continua B'!M17+'Continua C'!M17+'Continua 4'!M17</f>
        <v>372568000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+'Nueva 4'!M18+'Nueva B'!M18+'Nueva C'!M18+'Nueva D'!M18+'Continua 3'!M18+'Continua B'!M18+'Continua C'!M18+'Continua 4'!M18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+'Nueva 4'!M19+'Nueva B'!M19+'Nueva C'!M19+'Nueva D'!M19+'Continua 3'!M19+'Continua B'!M19+'Continua C'!M19+'Continua 4'!M19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+'Nueva 4'!M20+'Nueva B'!M20+'Nueva C'!M20+'Nueva D'!M20+'Continua 3'!M20+'Continua B'!M20+'Continua C'!M20+'Continua 4'!M20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+'Nueva 4'!M21+'Nueva B'!M21+'Nueva C'!M21+'Nueva D'!M21+'Continua 3'!M21+'Continua B'!M21+'Continua C'!M21+'Continua 4'!M21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+'Nueva 4'!M22+'Nueva B'!M22+'Nueva C'!M22+'Nueva D'!M22+'Continua 3'!M22+'Continua B'!M22+'Continua C'!M22+'Continua 4'!M22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+'Nueva 4'!M23+'Nueva B'!M23+'Nueva C'!M23+'Nueva D'!M23+'Continua 3'!M23+'Continua B'!M23+'Continua C'!M23+'Continua 4'!M23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+'Nueva 4'!M24+'Nueva B'!M24+'Nueva C'!M24+'Nueva D'!M24+'Continua 3'!M24+'Continua B'!M24+'Continua C'!M24+'Continua 4'!M24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+'Nueva 4'!M25+'Nueva B'!M25+'Nueva C'!M25+'Nueva D'!M25+'Continua 3'!M25+'Continua B'!M25+'Continua C'!M25+'Continua 4'!M25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+'Nueva 4'!M26+'Nueva B'!M26+'Nueva C'!M26+'Nueva D'!M26+'Continua 3'!M26+'Continua B'!M26+'Continua C'!M26+'Continua 4'!M26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+'Nueva 4'!M27+'Nueva B'!M27+'Nueva C'!M27+'Nueva D'!M27+'Continua 3'!M27+'Continua B'!M27+'Continua C'!M27+'Continua 4'!M27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+'Nueva 4'!M28+'Nueva B'!M28+'Nueva C'!M28+'Nueva D'!M28+'Continua 3'!M28+'Continua B'!M28+'Continua C'!M28+'Continua 4'!M28</f>
        <v>372000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+'Nueva 4'!M29+'Nueva B'!M29+'Nueva C'!M29+'Nueva D'!M29+'Continua 3'!M29+'Continua B'!M29+'Continua C'!M29+'Continua 4'!M29</f>
        <v>1117000</v>
      </c>
      <c r="N29" s="423">
        <f>+SUM(M16:M29)</f>
        <v>379049000</v>
      </c>
    </row>
    <row r="30" spans="1:14" ht="15.75">
      <c r="M30" s="418">
        <f>+'Nueva 4'!M30+'Nueva B'!M30+'Nueva C'!M30+'Nueva D'!M30+'Continua 3'!M30+'Continua B'!M30+'Continua C'!M30+'Continua 4'!M30</f>
        <v>0</v>
      </c>
    </row>
    <row r="31" spans="1:14" ht="15.75">
      <c r="M31" s="418">
        <f>+'Nueva 4'!M31+'Nueva B'!M31+'Nueva C'!M31+'Nueva D'!M31+'Continua 3'!M31+'Continua B'!M31+'Continua C'!M31+'Continua 4'!M31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+'Nueva 4'!M32+'Nueva B'!M32+'Nueva C'!M32+'Nueva D'!M32+'Continua 3'!M32+'Continua B'!M32+'Continua C'!M32+'Continua 4'!M32</f>
        <v>22050000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+'Nueva 4'!M33+'Nueva B'!M33+'Nueva C'!M33+'Nueva D'!M33+'Continua 3'!M33+'Continua B'!M33+'Continua C'!M33+'Continua 4'!M33</f>
        <v>34566000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+'Nueva 4'!M34+'Nueva B'!M34+'Nueva C'!M34+'Nueva D'!M34+'Continua 3'!M34+'Continua B'!M34+'Continua C'!M34+'Continua 4'!M34</f>
        <v>6913000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+'Nueva 4'!M35+'Nueva B'!M35+'Nueva C'!M35+'Nueva D'!M35+'Continua 3'!M35+'Continua B'!M35+'Continua C'!M35+'Continua 4'!M35</f>
        <v>2074000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+'Nueva 4'!M36+'Nueva B'!M36+'Nueva C'!M36+'Nueva D'!M36+'Continua 3'!M36+'Continua B'!M36+'Continua C'!M36+'Continua 4'!M36</f>
        <v>2765000</v>
      </c>
      <c r="N36" t="s">
        <v>1276</v>
      </c>
    </row>
    <row r="37" spans="1:14" ht="15.75">
      <c r="G37" t="str">
        <f t="shared" si="2"/>
        <v>03020127</v>
      </c>
      <c r="H37" s="419" t="str">
        <f t="shared" si="3"/>
        <v>Esp. Derecho de daños y Responsabilidad pública y privada</v>
      </c>
      <c r="M37" s="418">
        <f>+'Nueva 4'!M37+'Nueva B'!M37+'Nueva C'!M37+'Nueva D'!M37+'Continua 3'!M37+'Continua B'!M37+'Continua C'!M37+'Continua 4'!M37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+'Nueva 4'!M38+'Nueva B'!M38+'Nueva C'!M38+'Nueva D'!M38+'Continua 3'!M38+'Continua B'!M38+'Continua C'!M38+'Continua 4'!M38</f>
        <v>2074000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+'Nueva 4'!M39+'Nueva B'!M39+'Nueva C'!M39+'Nueva D'!M39+'Continua 3'!M39+'Continua B'!M39+'Continua C'!M39+'Continua 4'!M39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+'Nueva 4'!M40+'Nueva B'!M40+'Nueva C'!M40+'Nueva D'!M40+'Continua 3'!M40+'Continua B'!M40+'Continua C'!M40+'Continua 4'!M40</f>
        <v>168000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+'Nueva 4'!M41+'Nueva B'!M41+'Nueva C'!M41+'Nueva D'!M41+'Continua 3'!M41+'Continua B'!M41+'Continua C'!M41+'Continua 4'!M41</f>
        <v>6605000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+'Nueva 4'!M42+'Nueva B'!M42+'Nueva C'!M42+'Nueva D'!M42+'Continua 3'!M42+'Continua B'!M42+'Continua C'!M42+'Continua 4'!M42</f>
        <v>4200000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+'Nueva 4'!M43+'Nueva B'!M43+'Nueva C'!M43+'Nueva D'!M43+'Continua 3'!M43+'Continua B'!M43+'Continua C'!M43+'Continua 4'!M43</f>
        <v>588000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+'Nueva 4'!M44+'Nueva B'!M44+'Nueva C'!M44+'Nueva D'!M44+'Continua 3'!M44+'Continua B'!M44+'Continua C'!M44+'Continua 4'!M44</f>
        <v>6334000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427">
        <f>+'[2]Sede Belmonte'!$G$32</f>
        <v>228000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427">
        <f>+'[2]Sede Belmonte'!$H$32</f>
        <v>455000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427">
        <f>+'[2]Sede Belmonte'!$I$32</f>
        <v>1138000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427">
        <f>+'[2]Sede Belmonte'!$J$32</f>
        <v>759000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427">
        <f>+'[2]Sede Belmonte'!$K$32</f>
        <v>228000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f>+'[2]Sede Belmonte'!$L$32</f>
        <v>1138000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427">
        <f>+'[2]Sede Belmonte'!$M$32</f>
        <v>190000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427">
        <f>+'[2]Sede Belmonte'!$N$32</f>
        <v>303000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f>+'[2]Sede Belmonte'!$O$32</f>
        <v>7587000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f>+'[2]Sede Belmonte'!$P$32</f>
        <v>3793000</v>
      </c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1410000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11327000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116893000</v>
      </c>
    </row>
    <row r="64" spans="1:14">
      <c r="N64" s="424">
        <f>+N29-N62</f>
        <v>262156000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E69" sqref="E69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4"/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3"/>
    </row>
    <row r="2" spans="1:13" s="52" customFormat="1" ht="23.25" customHeight="1">
      <c r="A2" s="521" t="s">
        <v>4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3"/>
    </row>
    <row r="3" spans="1:13" s="52" customFormat="1" ht="23.25" customHeight="1">
      <c r="A3" s="523" t="s">
        <v>112</v>
      </c>
      <c r="B3" s="524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3"/>
    </row>
    <row r="4" spans="1:13" s="52" customFormat="1" ht="10.5" customHeight="1">
      <c r="A4" s="518"/>
      <c r="B4" s="519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3"/>
    </row>
    <row r="5" spans="1:13" s="52" customFormat="1" ht="10.5" customHeight="1" thickBot="1">
      <c r="A5" s="520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3"/>
    </row>
    <row r="6" spans="1:13" s="7" customFormat="1" ht="25.5" customHeight="1" thickBot="1">
      <c r="A6" s="56" t="s">
        <v>12</v>
      </c>
      <c r="B6" s="494" t="str">
        <f>+TOTAL!C6</f>
        <v>PEREIRA</v>
      </c>
      <c r="C6" s="495"/>
      <c r="D6" s="495"/>
      <c r="E6" s="495"/>
      <c r="F6" s="495"/>
      <c r="G6" s="495"/>
      <c r="H6" s="495"/>
      <c r="I6" s="496"/>
      <c r="J6" s="56" t="s">
        <v>113</v>
      </c>
      <c r="K6" s="531" t="str">
        <f>+TOTAL!F6</f>
        <v>2020</v>
      </c>
      <c r="L6" s="532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4" t="s">
        <v>1</v>
      </c>
      <c r="B8" s="495"/>
      <c r="C8" s="495"/>
      <c r="D8" s="495"/>
      <c r="E8" s="495"/>
      <c r="F8" s="495"/>
      <c r="G8" s="495"/>
      <c r="H8" s="495"/>
      <c r="I8" s="495"/>
      <c r="J8" s="495"/>
      <c r="K8" s="495"/>
      <c r="L8" s="496"/>
    </row>
    <row r="9" spans="1:13" s="69" customFormat="1" ht="16.5" customHeight="1" thickBot="1">
      <c r="A9" s="494" t="s">
        <v>2</v>
      </c>
      <c r="B9" s="495"/>
      <c r="C9" s="495"/>
      <c r="D9" s="495"/>
      <c r="E9" s="495"/>
      <c r="F9" s="495"/>
      <c r="G9" s="495"/>
      <c r="H9" s="495"/>
      <c r="I9" s="496"/>
      <c r="J9" s="494" t="s">
        <v>13</v>
      </c>
      <c r="K9" s="495"/>
      <c r="L9" s="496"/>
    </row>
    <row r="10" spans="1:13" s="69" customFormat="1" ht="15.75" customHeight="1">
      <c r="A10" s="497" t="str">
        <f>+TOTAL!B12</f>
        <v>Esp. Derecho de daños y Responsabilidad pública y privada</v>
      </c>
      <c r="B10" s="498"/>
      <c r="C10" s="498"/>
      <c r="D10" s="498"/>
      <c r="E10" s="498"/>
      <c r="F10" s="498"/>
      <c r="G10" s="498"/>
      <c r="H10" s="498"/>
      <c r="I10" s="499"/>
      <c r="J10" s="497" t="str">
        <f>+TOTAL!E12</f>
        <v>03020127</v>
      </c>
      <c r="K10" s="498"/>
      <c r="L10" s="499"/>
    </row>
    <row r="11" spans="1:13" s="69" customFormat="1" ht="15.75" customHeight="1" thickBot="1">
      <c r="A11" s="500"/>
      <c r="B11" s="501"/>
      <c r="C11" s="501"/>
      <c r="D11" s="501"/>
      <c r="E11" s="501"/>
      <c r="F11" s="501"/>
      <c r="G11" s="501"/>
      <c r="H11" s="501"/>
      <c r="I11" s="502"/>
      <c r="J11" s="500"/>
      <c r="K11" s="501"/>
      <c r="L11" s="502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5" t="s">
        <v>83</v>
      </c>
      <c r="B13" s="526"/>
      <c r="C13" s="526"/>
      <c r="D13" s="526"/>
      <c r="E13" s="526"/>
      <c r="F13" s="526"/>
      <c r="G13" s="526"/>
      <c r="H13" s="526"/>
      <c r="I13" s="526"/>
      <c r="J13" s="526"/>
      <c r="K13" s="526"/>
      <c r="L13" s="527"/>
    </row>
    <row r="14" spans="1:13" ht="31.5" customHeight="1">
      <c r="A14" s="538" t="s">
        <v>81</v>
      </c>
      <c r="B14" s="493" t="s">
        <v>82</v>
      </c>
      <c r="C14" s="493"/>
      <c r="D14" s="493"/>
      <c r="E14" s="493" t="s">
        <v>80</v>
      </c>
      <c r="F14" s="493"/>
      <c r="G14" s="493"/>
      <c r="H14" s="493" t="s">
        <v>86</v>
      </c>
      <c r="I14" s="493"/>
      <c r="J14" s="490" t="s">
        <v>92</v>
      </c>
      <c r="K14" s="516"/>
      <c r="L14" s="517"/>
    </row>
    <row r="15" spans="1:13" s="79" customFormat="1" ht="16.5" customHeight="1" thickBot="1">
      <c r="A15" s="513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/>
      <c r="C16" s="81">
        <v>14</v>
      </c>
      <c r="D16" s="82">
        <f>+B16+C16</f>
        <v>14</v>
      </c>
      <c r="E16" s="81">
        <v>16</v>
      </c>
      <c r="F16" s="81"/>
      <c r="G16" s="82">
        <f>+E16+F16</f>
        <v>16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106448000</v>
      </c>
      <c r="K16" s="83">
        <f>+F16*I16</f>
        <v>0</v>
      </c>
      <c r="L16" s="408">
        <f>+J16+K16</f>
        <v>106448000</v>
      </c>
    </row>
    <row r="17" spans="1:12" ht="13.5" thickBot="1">
      <c r="A17" s="85" t="s">
        <v>22</v>
      </c>
      <c r="B17" s="86">
        <v>18</v>
      </c>
      <c r="C17" s="86"/>
      <c r="D17" s="87">
        <f>+B17+C17</f>
        <v>18</v>
      </c>
      <c r="E17" s="86">
        <v>16</v>
      </c>
      <c r="F17" s="86">
        <v>15</v>
      </c>
      <c r="G17" s="82">
        <f>+E17+F17</f>
        <v>31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106448000</v>
      </c>
      <c r="K17" s="83">
        <f>+F17*I17</f>
        <v>99795000</v>
      </c>
      <c r="L17" s="409">
        <f>+J17+K17</f>
        <v>206243000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+SUM(B16:B26)</f>
        <v>18</v>
      </c>
      <c r="C27" s="433">
        <f t="shared" ref="C27:G27" si="0">+SUM(C16:C26)</f>
        <v>14</v>
      </c>
      <c r="D27" s="433">
        <f t="shared" si="0"/>
        <v>32</v>
      </c>
      <c r="E27" s="433">
        <f t="shared" si="0"/>
        <v>32</v>
      </c>
      <c r="F27" s="433">
        <f t="shared" si="0"/>
        <v>15</v>
      </c>
      <c r="G27" s="433">
        <f t="shared" si="0"/>
        <v>47</v>
      </c>
      <c r="H27" s="92"/>
      <c r="I27" s="92"/>
      <c r="J27" s="92"/>
      <c r="K27" s="92"/>
      <c r="L27" s="94">
        <f>SUM(L16:L26)</f>
        <v>312691000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500000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313191000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5" t="s">
        <v>84</v>
      </c>
      <c r="B32" s="526"/>
      <c r="C32" s="526"/>
      <c r="D32" s="526"/>
      <c r="E32" s="526"/>
      <c r="F32" s="526"/>
      <c r="G32" s="526"/>
      <c r="H32" s="526"/>
      <c r="I32" s="526"/>
      <c r="J32" s="526"/>
      <c r="K32" s="526"/>
      <c r="L32" s="527"/>
    </row>
    <row r="33" spans="1:12" ht="16.5" hidden="1" customHeight="1">
      <c r="A33" s="512" t="s">
        <v>99</v>
      </c>
      <c r="B33" s="528" t="s">
        <v>17</v>
      </c>
      <c r="C33" s="528"/>
      <c r="D33" s="528"/>
      <c r="E33" s="490" t="s">
        <v>34</v>
      </c>
      <c r="F33" s="491"/>
      <c r="G33" s="491"/>
      <c r="H33" s="492"/>
      <c r="I33" s="528" t="s">
        <v>87</v>
      </c>
      <c r="J33" s="486" t="s">
        <v>89</v>
      </c>
      <c r="K33" s="486" t="s">
        <v>91</v>
      </c>
      <c r="L33" s="488" t="s">
        <v>85</v>
      </c>
    </row>
    <row r="34" spans="1:12" ht="45.75" hidden="1" customHeight="1" thickBot="1">
      <c r="A34" s="513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29"/>
      <c r="J34" s="487"/>
      <c r="K34" s="487"/>
      <c r="L34" s="489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3" t="s">
        <v>94</v>
      </c>
      <c r="B52" s="534"/>
      <c r="C52" s="534"/>
      <c r="D52" s="534"/>
      <c r="E52" s="534"/>
      <c r="F52" s="534"/>
      <c r="G52" s="534"/>
      <c r="H52" s="534"/>
      <c r="I52" s="534"/>
      <c r="J52" s="534"/>
      <c r="K52" s="534"/>
      <c r="L52" s="535"/>
    </row>
    <row r="53" spans="1:12" ht="15.75" customHeight="1">
      <c r="A53" s="503" t="s">
        <v>98</v>
      </c>
      <c r="B53" s="504"/>
      <c r="C53" s="490" t="s">
        <v>106</v>
      </c>
      <c r="D53" s="491"/>
      <c r="E53" s="492"/>
      <c r="F53" s="490" t="s">
        <v>107</v>
      </c>
      <c r="G53" s="491"/>
      <c r="H53" s="492"/>
      <c r="I53" s="490" t="s">
        <v>108</v>
      </c>
      <c r="J53" s="491"/>
      <c r="K53" s="492"/>
      <c r="L53" s="488" t="s">
        <v>110</v>
      </c>
    </row>
    <row r="54" spans="1:12" ht="34.5" customHeight="1" thickBot="1">
      <c r="A54" s="505"/>
      <c r="B54" s="506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89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/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/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>
        <v>1</v>
      </c>
      <c r="D66" s="435">
        <f t="shared" si="2"/>
        <v>6653000</v>
      </c>
      <c r="E66" s="436">
        <f t="shared" si="3"/>
        <v>6653000</v>
      </c>
      <c r="F66" s="437"/>
      <c r="G66" s="435"/>
      <c r="H66" s="438"/>
      <c r="I66" s="437"/>
      <c r="J66" s="437"/>
      <c r="K66" s="438"/>
      <c r="L66" s="439">
        <f t="shared" si="4"/>
        <v>6653000</v>
      </c>
    </row>
    <row r="67" spans="1:12" ht="16.5" customHeight="1" thickBot="1">
      <c r="A67" s="536" t="s">
        <v>95</v>
      </c>
      <c r="B67" s="537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6653000</v>
      </c>
    </row>
    <row r="68" spans="1:12">
      <c r="A68" s="117" t="s">
        <v>44</v>
      </c>
      <c r="B68" s="118"/>
      <c r="C68" s="440"/>
      <c r="D68" s="440"/>
      <c r="E68" s="441"/>
      <c r="F68" s="442">
        <v>17</v>
      </c>
      <c r="G68" s="440">
        <f>+MROUND($D$56*0.1,1000)</f>
        <v>665000</v>
      </c>
      <c r="H68" s="436">
        <f>+G68*F68</f>
        <v>11305000</v>
      </c>
      <c r="I68" s="442"/>
      <c r="J68" s="442"/>
      <c r="K68" s="441"/>
      <c r="L68" s="443">
        <f>+H68</f>
        <v>11305000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536" t="s">
        <v>96</v>
      </c>
      <c r="B79" s="537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11305000</v>
      </c>
    </row>
    <row r="80" spans="1:12" ht="16.5" customHeight="1" thickBot="1">
      <c r="A80" s="536" t="s">
        <v>109</v>
      </c>
      <c r="B80" s="537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07" t="s">
        <v>97</v>
      </c>
      <c r="B81" s="508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17958000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0" t="s">
        <v>275</v>
      </c>
      <c r="B84" s="471"/>
      <c r="C84" s="471"/>
      <c r="D84" s="471"/>
      <c r="E84" s="471"/>
      <c r="F84" s="471"/>
      <c r="G84" s="470" t="s">
        <v>111</v>
      </c>
      <c r="H84" s="471"/>
      <c r="I84" s="471"/>
      <c r="J84" s="471"/>
      <c r="K84" s="471"/>
      <c r="L84" s="472"/>
    </row>
    <row r="85" spans="1:12" ht="15.75" customHeight="1">
      <c r="A85" s="503" t="s">
        <v>98</v>
      </c>
      <c r="B85" s="516"/>
      <c r="C85" s="504"/>
      <c r="D85" s="528" t="s">
        <v>278</v>
      </c>
      <c r="E85" s="528"/>
      <c r="F85" s="543"/>
      <c r="G85" s="538" t="s">
        <v>98</v>
      </c>
      <c r="H85" s="493"/>
      <c r="I85" s="493"/>
      <c r="J85" s="493" t="s">
        <v>279</v>
      </c>
      <c r="K85" s="493"/>
      <c r="L85" s="544"/>
    </row>
    <row r="86" spans="1:12" ht="16.5" customHeight="1" thickBot="1">
      <c r="A86" s="505"/>
      <c r="B86" s="530"/>
      <c r="C86" s="506"/>
      <c r="D86" s="76" t="s">
        <v>54</v>
      </c>
      <c r="E86" s="76" t="s">
        <v>55</v>
      </c>
      <c r="F86" s="127" t="s">
        <v>16</v>
      </c>
      <c r="G86" s="513"/>
      <c r="H86" s="529"/>
      <c r="I86" s="529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45" t="s">
        <v>114</v>
      </c>
      <c r="H87" s="546"/>
      <c r="I87" s="547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+ROUND(G16*1.25,0)</f>
        <v>20</v>
      </c>
      <c r="E88" s="446">
        <v>131000</v>
      </c>
      <c r="F88" s="447">
        <f t="shared" ref="F88:F104" si="8">+D88*E88</f>
        <v>2620000</v>
      </c>
      <c r="G88" s="539" t="s">
        <v>115</v>
      </c>
      <c r="H88" s="540"/>
      <c r="I88" s="541"/>
      <c r="J88" s="139"/>
      <c r="K88" s="140"/>
      <c r="L88" s="141"/>
    </row>
    <row r="89" spans="1:12">
      <c r="A89" s="137" t="s">
        <v>58</v>
      </c>
      <c r="B89" s="114"/>
      <c r="C89" s="138"/>
      <c r="D89" s="445">
        <v>10</v>
      </c>
      <c r="E89" s="448">
        <v>17000</v>
      </c>
      <c r="F89" s="447">
        <f t="shared" si="8"/>
        <v>170000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/>
      <c r="E90" s="448">
        <v>29000</v>
      </c>
      <c r="F90" s="447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25</v>
      </c>
      <c r="E93" s="448">
        <v>872000</v>
      </c>
      <c r="F93" s="447">
        <f t="shared" si="8"/>
        <v>21800000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4</v>
      </c>
      <c r="E94" s="448">
        <v>1090000</v>
      </c>
      <c r="F94" s="447">
        <f t="shared" si="8"/>
        <v>4360000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09" t="s">
        <v>276</v>
      </c>
      <c r="B106" s="510"/>
      <c r="C106" s="511"/>
      <c r="D106" s="162"/>
      <c r="E106" s="163"/>
      <c r="F106" s="164">
        <f>SUM(F86:F105)</f>
        <v>28950000</v>
      </c>
      <c r="G106" s="509" t="s">
        <v>129</v>
      </c>
      <c r="H106" s="510"/>
      <c r="I106" s="510"/>
      <c r="J106" s="542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09" t="s">
        <v>277</v>
      </c>
      <c r="B108" s="510"/>
      <c r="C108" s="510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324183000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50" zoomScale="50" zoomScaleNormal="50" workbookViewId="0">
      <selection activeCell="N59" sqref="N59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2.710937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0"/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  <c r="N1" s="565"/>
      <c r="O1" s="565"/>
      <c r="P1" s="565"/>
      <c r="Q1" s="565"/>
      <c r="R1" s="565"/>
      <c r="S1" s="565"/>
      <c r="T1" s="565"/>
      <c r="U1" s="565"/>
      <c r="V1" s="565"/>
      <c r="W1" s="565"/>
      <c r="X1" s="565"/>
      <c r="Y1" s="565"/>
      <c r="Z1" s="566"/>
      <c r="AA1" s="52"/>
    </row>
    <row r="2" spans="1:27" ht="39" customHeight="1">
      <c r="A2" s="2"/>
      <c r="B2" s="567" t="s">
        <v>4</v>
      </c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68"/>
      <c r="X2" s="568"/>
      <c r="Y2" s="568"/>
      <c r="Z2" s="569"/>
      <c r="AA2" s="52"/>
    </row>
    <row r="3" spans="1:27" ht="27.75" customHeight="1">
      <c r="A3" s="2"/>
      <c r="B3" s="567" t="s">
        <v>112</v>
      </c>
      <c r="C3" s="568"/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  <c r="R3" s="568"/>
      <c r="S3" s="568"/>
      <c r="T3" s="568"/>
      <c r="U3" s="568"/>
      <c r="V3" s="568"/>
      <c r="W3" s="568"/>
      <c r="X3" s="568"/>
      <c r="Y3" s="568"/>
      <c r="Z3" s="569"/>
      <c r="AA3" s="52"/>
    </row>
    <row r="4" spans="1:27" ht="10.5" customHeight="1">
      <c r="A4" s="518"/>
      <c r="B4" s="519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70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0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71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9" t="s">
        <v>286</v>
      </c>
      <c r="C6" s="572"/>
      <c r="D6" s="572"/>
      <c r="E6" s="572"/>
      <c r="F6" s="572"/>
      <c r="G6" s="572"/>
      <c r="H6" s="572"/>
      <c r="I6" s="572"/>
      <c r="J6" s="572"/>
      <c r="K6" s="560"/>
      <c r="L6" s="456" t="s">
        <v>113</v>
      </c>
      <c r="M6" s="458">
        <v>2019</v>
      </c>
      <c r="N6" s="531" t="s">
        <v>285</v>
      </c>
      <c r="O6" s="573"/>
      <c r="P6" s="573"/>
      <c r="Q6" s="573"/>
      <c r="R6" s="573"/>
      <c r="S6" s="573"/>
      <c r="T6" s="573"/>
      <c r="U6" s="573"/>
      <c r="V6" s="573"/>
      <c r="W6" s="573"/>
      <c r="X6" s="573"/>
      <c r="Y6" s="573"/>
      <c r="Z6" s="574"/>
    </row>
    <row r="7" spans="1:27" s="55" customFormat="1" ht="6" customHeight="1" thickBot="1">
      <c r="A7" s="577"/>
      <c r="B7" s="577"/>
      <c r="C7" s="577"/>
      <c r="D7" s="577"/>
      <c r="E7" s="577"/>
      <c r="F7" s="577"/>
      <c r="G7" s="577"/>
      <c r="H7" s="577"/>
      <c r="I7" s="577"/>
      <c r="J7" s="577"/>
      <c r="K7" s="577"/>
      <c r="L7" s="577"/>
      <c r="M7" s="577"/>
      <c r="N7" s="57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76" t="str">
        <f>+TOTAL!C9</f>
        <v>FACULTAD DE DERECHO Y CIENCIAS POLITICAS</v>
      </c>
      <c r="D8" s="576"/>
      <c r="E8" s="576"/>
      <c r="F8" s="576"/>
      <c r="G8" s="576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5" t="str">
        <f>+INGRESOS!A10</f>
        <v>Esp. Derecho de daños y Responsabilidad pública y privada</v>
      </c>
      <c r="D9" s="575"/>
      <c r="E9" s="575"/>
      <c r="F9" s="575"/>
      <c r="G9" s="575"/>
      <c r="H9" s="274" t="s">
        <v>5</v>
      </c>
      <c r="I9" s="576" t="str">
        <f>+INGRESOS!J10</f>
        <v>03020127</v>
      </c>
      <c r="J9" s="576"/>
      <c r="K9" s="576"/>
      <c r="L9" s="576"/>
      <c r="M9" s="576"/>
      <c r="N9" s="576"/>
      <c r="O9" s="576"/>
      <c r="P9" s="576"/>
      <c r="Q9" s="576"/>
      <c r="R9" s="576"/>
      <c r="S9" s="576"/>
      <c r="T9" s="576"/>
      <c r="U9" s="576"/>
      <c r="V9" s="576"/>
      <c r="W9" s="576"/>
      <c r="X9" s="576"/>
      <c r="Y9" s="576"/>
      <c r="Z9" s="578"/>
      <c r="AA9" s="261"/>
    </row>
    <row r="10" spans="1:27" s="55" customFormat="1" ht="15.75" thickBot="1">
      <c r="A10" s="577"/>
      <c r="B10" s="577"/>
      <c r="C10" s="577"/>
      <c r="D10" s="577"/>
      <c r="E10" s="577"/>
      <c r="F10" s="577"/>
      <c r="G10" s="577"/>
      <c r="H10" s="577"/>
      <c r="I10" s="577"/>
      <c r="J10" s="577"/>
      <c r="K10" s="577"/>
      <c r="L10" s="577"/>
      <c r="M10" s="577"/>
      <c r="N10" s="57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83" t="s">
        <v>3</v>
      </c>
      <c r="C11" s="561"/>
      <c r="D11" s="557" t="s">
        <v>259</v>
      </c>
      <c r="E11" s="561" t="s">
        <v>260</v>
      </c>
      <c r="F11" s="557" t="s">
        <v>249</v>
      </c>
      <c r="G11" s="557" t="s">
        <v>250</v>
      </c>
      <c r="H11" s="559" t="s">
        <v>255</v>
      </c>
      <c r="I11" s="572"/>
      <c r="J11" s="572"/>
      <c r="K11" s="572"/>
      <c r="L11" s="572"/>
      <c r="M11" s="572"/>
      <c r="N11" s="560"/>
      <c r="O11" s="559" t="s">
        <v>256</v>
      </c>
      <c r="P11" s="572"/>
      <c r="Q11" s="572"/>
      <c r="R11" s="572"/>
      <c r="S11" s="572"/>
      <c r="T11" s="572"/>
      <c r="U11" s="572"/>
      <c r="V11" s="572"/>
      <c r="W11" s="572"/>
      <c r="X11" s="572"/>
      <c r="Y11" s="572"/>
      <c r="Z11" s="560"/>
    </row>
    <row r="12" spans="1:27" ht="54" customHeight="1" thickBot="1">
      <c r="A12" s="6"/>
      <c r="B12" s="584"/>
      <c r="C12" s="563"/>
      <c r="D12" s="564"/>
      <c r="E12" s="562"/>
      <c r="F12" s="564"/>
      <c r="G12" s="558"/>
      <c r="H12" s="559" t="s">
        <v>257</v>
      </c>
      <c r="I12" s="560"/>
      <c r="J12" s="559" t="s">
        <v>269</v>
      </c>
      <c r="K12" s="560"/>
      <c r="L12" s="579" t="s">
        <v>258</v>
      </c>
      <c r="M12" s="580"/>
      <c r="N12" s="581" t="s">
        <v>268</v>
      </c>
      <c r="O12" s="557" t="s">
        <v>224</v>
      </c>
      <c r="P12" s="557" t="s">
        <v>225</v>
      </c>
      <c r="Q12" s="557" t="s">
        <v>226</v>
      </c>
      <c r="R12" s="557" t="s">
        <v>227</v>
      </c>
      <c r="S12" s="557" t="s">
        <v>226</v>
      </c>
      <c r="T12" s="557" t="s">
        <v>228</v>
      </c>
      <c r="U12" s="557" t="s">
        <v>228</v>
      </c>
      <c r="V12" s="557" t="s">
        <v>227</v>
      </c>
      <c r="W12" s="557" t="s">
        <v>229</v>
      </c>
      <c r="X12" s="557" t="s">
        <v>230</v>
      </c>
      <c r="Y12" s="557" t="s">
        <v>223</v>
      </c>
      <c r="Z12" s="557" t="s">
        <v>231</v>
      </c>
    </row>
    <row r="13" spans="1:27" ht="54.75" thickBot="1">
      <c r="A13" s="6"/>
      <c r="B13" s="56" t="s">
        <v>7</v>
      </c>
      <c r="C13" s="51" t="s">
        <v>6</v>
      </c>
      <c r="D13" s="558"/>
      <c r="E13" s="563"/>
      <c r="F13" s="559" t="s">
        <v>248</v>
      </c>
      <c r="G13" s="560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82"/>
      <c r="O13" s="558"/>
      <c r="P13" s="558"/>
      <c r="Q13" s="558"/>
      <c r="R13" s="558"/>
      <c r="S13" s="558"/>
      <c r="T13" s="558"/>
      <c r="U13" s="558"/>
      <c r="V13" s="558"/>
      <c r="W13" s="558"/>
      <c r="X13" s="558"/>
      <c r="Y13" s="558"/>
      <c r="Z13" s="558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48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0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1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0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168000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48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0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1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0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1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0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1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0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1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0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1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0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48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49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49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49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49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49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0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1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49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49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49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49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49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49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49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49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49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49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0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48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+Resumen!M38-1000000</f>
        <v>1074000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49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0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52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53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53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53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1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0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54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53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6605000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53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588000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53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4200000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53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53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366">
        <f>+IF(K77=""," ",VLOOKUP(K77,PUC!$B:$C,2,FALSE))</f>
        <v>6209021701</v>
      </c>
      <c r="K77" s="333" t="s">
        <v>961</v>
      </c>
      <c r="L77" s="26" t="str">
        <f>+IF(M77=""," ",VLOOKUP(M77,Listas!$F$9:$G$17,2,FALSE))</f>
        <v>05</v>
      </c>
      <c r="M77" s="351" t="s">
        <v>453</v>
      </c>
      <c r="N77" s="339">
        <f>+'[2]Sede Belmonte'!$R$32</f>
        <v>433000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38">
        <f>+Resumen!M44</f>
        <v>6334000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11327000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1410000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228000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455000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1138000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759000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228000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1138000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190000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303000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7587000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3793000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22050000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34566000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6913000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2074000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2765000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55" t="s">
        <v>280</v>
      </c>
      <c r="C105" s="556"/>
      <c r="D105" s="556"/>
      <c r="E105" s="556"/>
      <c r="F105" s="556"/>
      <c r="G105" s="556"/>
      <c r="H105" s="556"/>
      <c r="I105" s="556"/>
      <c r="J105" s="556"/>
      <c r="K105" s="556"/>
      <c r="L105" s="556"/>
      <c r="M105" s="556"/>
      <c r="N105" s="280">
        <f>SUM(N14:N104)</f>
        <v>116326000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F37:F43"/>
    <mergeCell ref="F44:F55"/>
    <mergeCell ref="F31:F32"/>
    <mergeCell ref="F33:F34"/>
    <mergeCell ref="F23:F24"/>
    <mergeCell ref="F25:F26"/>
    <mergeCell ref="F27:F28"/>
    <mergeCell ref="F29:F30"/>
    <mergeCell ref="F14:F15"/>
    <mergeCell ref="F16:F17"/>
    <mergeCell ref="A10:N10"/>
    <mergeCell ref="H11:N11"/>
    <mergeCell ref="A7:N7"/>
    <mergeCell ref="I9:Z9"/>
    <mergeCell ref="O11:Z11"/>
    <mergeCell ref="H12:I12"/>
    <mergeCell ref="J12:K12"/>
    <mergeCell ref="L12:M12"/>
    <mergeCell ref="N12:N13"/>
    <mergeCell ref="O12:O13"/>
    <mergeCell ref="P12:P13"/>
    <mergeCell ref="Q12:Q13"/>
    <mergeCell ref="B11:C12"/>
    <mergeCell ref="D11:D13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E11:E13"/>
    <mergeCell ref="F11:F12"/>
    <mergeCell ref="G11:G12"/>
    <mergeCell ref="X12:X13"/>
    <mergeCell ref="Y12:Y13"/>
    <mergeCell ref="Z12:Z13"/>
    <mergeCell ref="F13:G13"/>
    <mergeCell ref="R12:R13"/>
    <mergeCell ref="S12:S13"/>
    <mergeCell ref="T12:T13"/>
    <mergeCell ref="U12:U13"/>
    <mergeCell ref="V12:V13"/>
    <mergeCell ref="W12:W13"/>
    <mergeCell ref="F58:F60"/>
    <mergeCell ref="F66:F67"/>
    <mergeCell ref="F61:F64"/>
    <mergeCell ref="F71:F76"/>
    <mergeCell ref="B105:M105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K35" sqref="K35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87" t="s">
        <v>627</v>
      </c>
      <c r="C2" s="588"/>
      <c r="D2" s="588"/>
      <c r="E2" s="588"/>
      <c r="F2" s="589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85" t="s">
        <v>1088</v>
      </c>
      <c r="C4" s="585"/>
      <c r="D4" s="585"/>
      <c r="E4" s="585"/>
      <c r="F4" s="585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85" t="s">
        <v>1089</v>
      </c>
      <c r="C5" s="585"/>
      <c r="D5" s="585"/>
      <c r="E5" s="585"/>
      <c r="F5" s="585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85" t="s">
        <v>1090</v>
      </c>
      <c r="C6" s="585"/>
      <c r="D6" s="585"/>
      <c r="E6" s="585"/>
      <c r="F6" s="585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85" t="s">
        <v>1091</v>
      </c>
      <c r="C7" s="585"/>
      <c r="D7" s="585"/>
      <c r="E7" s="585"/>
      <c r="F7" s="585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85" t="s">
        <v>1092</v>
      </c>
      <c r="C8" s="585"/>
      <c r="D8" s="585"/>
      <c r="E8" s="585"/>
      <c r="F8" s="585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85" t="s">
        <v>1093</v>
      </c>
      <c r="C9" s="585"/>
      <c r="D9" s="585"/>
      <c r="E9" s="585"/>
      <c r="F9" s="585"/>
      <c r="G9" s="396"/>
      <c r="H9" s="397">
        <f>+SUMIFS('GASTOS MAS INVERSIONES'!$N$14:$N$104,'GASTOS MAS INVERSIONES'!$B$14:$B$104,'Total Presupuesto'!A9,'GASTOS MAS INVERSIONES'!$H$14:$H$104,8)</f>
        <v>168000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168000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168000</v>
      </c>
      <c r="N9" s="396"/>
    </row>
    <row r="10" spans="1:14">
      <c r="A10" s="391">
        <v>10040101</v>
      </c>
      <c r="B10" s="585" t="s">
        <v>1094</v>
      </c>
      <c r="C10" s="585"/>
      <c r="D10" s="585"/>
      <c r="E10" s="585"/>
      <c r="F10" s="585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85" t="s">
        <v>1095</v>
      </c>
      <c r="C11" s="585"/>
      <c r="D11" s="585"/>
      <c r="E11" s="585"/>
      <c r="F11" s="585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85" t="s">
        <v>1096</v>
      </c>
      <c r="C12" s="585"/>
      <c r="D12" s="585"/>
      <c r="E12" s="585"/>
      <c r="F12" s="585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85" t="s">
        <v>1097</v>
      </c>
      <c r="C13" s="585"/>
      <c r="D13" s="585"/>
      <c r="E13" s="585"/>
      <c r="F13" s="585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85" t="s">
        <v>1098</v>
      </c>
      <c r="C14" s="585"/>
      <c r="D14" s="585"/>
      <c r="E14" s="585"/>
      <c r="F14" s="585"/>
      <c r="G14" s="396"/>
      <c r="H14" s="397">
        <f>+SUMIFS('GASTOS MAS INVERSIONES'!$N$14:$N$104,'GASTOS MAS INVERSIONES'!$B$14:$B$104,'Total Presupuesto'!A14,'GASTOS MAS INVERSIONES'!$H$14:$H$104,5)</f>
        <v>1074000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1074000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1074000</v>
      </c>
      <c r="N14" s="396"/>
    </row>
    <row r="15" spans="1:14">
      <c r="A15" s="391">
        <v>10050102</v>
      </c>
      <c r="B15" s="585" t="s">
        <v>1099</v>
      </c>
      <c r="C15" s="585"/>
      <c r="D15" s="585"/>
      <c r="E15" s="585"/>
      <c r="F15" s="585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85" t="s">
        <v>1100</v>
      </c>
      <c r="C16" s="585"/>
      <c r="D16" s="585"/>
      <c r="E16" s="585"/>
      <c r="F16" s="585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85" t="s">
        <v>1101</v>
      </c>
      <c r="C17" s="585"/>
      <c r="D17" s="585"/>
      <c r="E17" s="585"/>
      <c r="F17" s="585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85" t="s">
        <v>1102</v>
      </c>
      <c r="C18" s="585"/>
      <c r="D18" s="585"/>
      <c r="E18" s="585"/>
      <c r="F18" s="585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85" t="s">
        <v>1103</v>
      </c>
      <c r="C19" s="585"/>
      <c r="D19" s="585"/>
      <c r="E19" s="585"/>
      <c r="F19" s="585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85" t="s">
        <v>1104</v>
      </c>
      <c r="C20" s="585"/>
      <c r="D20" s="585"/>
      <c r="E20" s="585"/>
      <c r="F20" s="585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85" t="s">
        <v>1105</v>
      </c>
      <c r="C21" s="585"/>
      <c r="D21" s="585"/>
      <c r="E21" s="585"/>
      <c r="F21" s="585"/>
      <c r="G21" s="396"/>
      <c r="H21" s="397">
        <f>+SUMIFS('GASTOS MAS INVERSIONES'!$N$14:$N$104,'GASTOS MAS INVERSIONES'!$B$14:$B$104,'Total Presupuesto'!A21,'GASTOS MAS INVERSIONES'!$H$14:$H$104,8)</f>
        <v>11393000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11393000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11393000</v>
      </c>
      <c r="N21" s="396"/>
    </row>
    <row r="22" spans="1:14">
      <c r="A22" s="391">
        <v>10090101</v>
      </c>
      <c r="B22" s="585" t="s">
        <v>1106</v>
      </c>
      <c r="C22" s="585"/>
      <c r="D22" s="585"/>
      <c r="E22" s="585"/>
      <c r="F22" s="585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85" t="s">
        <v>1107</v>
      </c>
      <c r="C23" s="585"/>
      <c r="D23" s="585"/>
      <c r="E23" s="585"/>
      <c r="F23" s="585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85" t="s">
        <v>1108</v>
      </c>
      <c r="C24" s="585"/>
      <c r="D24" s="585"/>
      <c r="E24" s="585"/>
      <c r="F24" s="585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85" t="s">
        <v>1109</v>
      </c>
      <c r="C25" s="585"/>
      <c r="D25" s="585"/>
      <c r="E25" s="585"/>
      <c r="F25" s="585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85" t="s">
        <v>1110</v>
      </c>
      <c r="C26" s="585"/>
      <c r="D26" s="585"/>
      <c r="E26" s="585"/>
      <c r="F26" s="585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85" t="s">
        <v>1111</v>
      </c>
      <c r="C27" s="585"/>
      <c r="D27" s="585"/>
      <c r="E27" s="585"/>
      <c r="F27" s="585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85" t="s">
        <v>1112</v>
      </c>
      <c r="C28" s="585"/>
      <c r="D28" s="585"/>
      <c r="E28" s="585"/>
      <c r="F28" s="585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85" t="s">
        <v>1113</v>
      </c>
      <c r="C29" s="585"/>
      <c r="D29" s="585"/>
      <c r="E29" s="585"/>
      <c r="F29" s="585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85" t="s">
        <v>1114</v>
      </c>
      <c r="C30" s="585"/>
      <c r="D30" s="585"/>
      <c r="E30" s="585"/>
      <c r="F30" s="585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433000</v>
      </c>
      <c r="M30" s="398">
        <f t="shared" si="1"/>
        <v>433000</v>
      </c>
      <c r="N30" s="396"/>
    </row>
    <row r="31" spans="1:14">
      <c r="A31" s="391">
        <v>10140101</v>
      </c>
      <c r="B31" s="585" t="s">
        <v>1115</v>
      </c>
      <c r="C31" s="585"/>
      <c r="D31" s="585"/>
      <c r="E31" s="585"/>
      <c r="F31" s="585"/>
      <c r="G31" s="396"/>
      <c r="H31" s="397">
        <f>+SUMIFS('GASTOS MAS INVERSIONES'!$N$14:$N$104,'GASTOS MAS INVERSIONES'!$B$14:$B$104,'Total Presupuesto'!A31,'GASTOS MAS INVERSIONES'!$H$14:$H$104,8)</f>
        <v>6334000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6334000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6334000</v>
      </c>
      <c r="N31" s="396"/>
    </row>
    <row r="32" spans="1:14">
      <c r="A32" s="392" t="s">
        <v>147</v>
      </c>
      <c r="B32" s="585" t="s">
        <v>1116</v>
      </c>
      <c r="C32" s="585"/>
      <c r="D32" s="585"/>
      <c r="E32" s="585"/>
      <c r="F32" s="585"/>
      <c r="G32" s="396"/>
      <c r="H32" s="397">
        <f>+SUMIFS('GASTOS MAS INVERSIONES'!$N$14:$N$104,'GASTOS MAS INVERSIONES'!$B$14:$B$104,'Total Presupuesto'!A32,'GASTOS MAS INVERSIONES'!$H$14:$H$104,8)</f>
        <v>96924000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96924000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96924000</v>
      </c>
      <c r="N32" s="396"/>
    </row>
    <row r="33" spans="1:14">
      <c r="A33" s="393" t="s">
        <v>148</v>
      </c>
      <c r="B33" s="585" t="s">
        <v>1117</v>
      </c>
      <c r="C33" s="585"/>
      <c r="D33" s="585"/>
      <c r="E33" s="585"/>
      <c r="F33" s="585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85" t="s">
        <v>1118</v>
      </c>
      <c r="C34" s="585"/>
      <c r="D34" s="585"/>
      <c r="E34" s="585"/>
      <c r="F34" s="585"/>
      <c r="G34" s="432">
        <f>+INGRESOS!L29</f>
        <v>313191000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85" t="s">
        <v>1119</v>
      </c>
      <c r="C35" s="585"/>
      <c r="D35" s="585"/>
      <c r="E35" s="585"/>
      <c r="F35" s="585"/>
      <c r="G35" s="432">
        <f>+INGRESOS!F106</f>
        <v>28950000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85" t="s">
        <v>1121</v>
      </c>
      <c r="C36" s="585"/>
      <c r="D36" s="585"/>
      <c r="E36" s="585"/>
      <c r="F36" s="585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85" t="s">
        <v>1123</v>
      </c>
      <c r="C37" s="585"/>
      <c r="D37" s="585"/>
      <c r="E37" s="585"/>
      <c r="F37" s="585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85" t="s">
        <v>1125</v>
      </c>
      <c r="C38" s="585"/>
      <c r="D38" s="585"/>
      <c r="E38" s="585"/>
      <c r="F38" s="585"/>
      <c r="G38" s="432">
        <f>-INGRESOS!L81</f>
        <v>-17958000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85" t="s">
        <v>1127</v>
      </c>
      <c r="C39" s="585"/>
      <c r="D39" s="585"/>
      <c r="E39" s="585"/>
      <c r="F39" s="585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86" t="s">
        <v>1128</v>
      </c>
      <c r="B41" s="586"/>
      <c r="C41" s="586"/>
      <c r="D41" s="586"/>
      <c r="E41" s="586"/>
      <c r="F41" s="586"/>
      <c r="G41" s="397">
        <f>+SUM(G4:G39)</f>
        <v>324183000</v>
      </c>
      <c r="H41" s="397">
        <f t="shared" ref="H41:M41" si="2">+SUM(H4:H39)</f>
        <v>115893000</v>
      </c>
      <c r="I41" s="397">
        <f t="shared" si="2"/>
        <v>0</v>
      </c>
      <c r="J41" s="397">
        <f t="shared" si="2"/>
        <v>0</v>
      </c>
      <c r="K41" s="397">
        <f t="shared" si="2"/>
        <v>115893000</v>
      </c>
      <c r="L41" s="397">
        <f t="shared" si="2"/>
        <v>433000</v>
      </c>
      <c r="M41" s="397">
        <f t="shared" si="2"/>
        <v>116326000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45385620.000000007</v>
      </c>
      <c r="G44" s="399"/>
      <c r="H44" s="403">
        <f>+F44+F45</f>
        <v>51869280.000000007</v>
      </c>
      <c r="J44" s="399"/>
      <c r="K44" s="399"/>
      <c r="L44" s="403">
        <f>+H44-L41</f>
        <v>51436280.000000007</v>
      </c>
    </row>
    <row r="45" spans="1:14">
      <c r="A45" t="s">
        <v>1131</v>
      </c>
      <c r="E45" s="402">
        <v>0.02</v>
      </c>
      <c r="F45" s="399">
        <f t="shared" ref="F45:F49" si="3">+$G$41*E45</f>
        <v>6483660</v>
      </c>
      <c r="G45" s="404">
        <f>+M14+M15</f>
        <v>1074000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32418300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200993460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6483660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32418300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2" zoomScale="90" zoomScaleNormal="90" workbookViewId="0">
      <selection activeCell="G40" sqref="G40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f>224+256</f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32*12</f>
        <v>384</v>
      </c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11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195155000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195000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585000</v>
      </c>
      <c r="N29" s="423">
        <f>+SUM(M16:M29)</f>
        <v>198431000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18854000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3771000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1131000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1508000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1131000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88000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3460000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2200000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308000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3318000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738000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5930000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53987000</v>
      </c>
    </row>
    <row r="64" spans="1:14">
      <c r="N64" s="424">
        <f>+N29-N62</f>
        <v>144444000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Derecho de daños y Responsabilidad pública y privada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f>+'[1]Valores Pecuniarios 2020'!$F$156</f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03020127</v>
      </c>
      <c r="H16" s="415" t="str">
        <f>+$H$2</f>
        <v>Esp. Derecho de daños y Responsabilidad pública y privada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03020127</v>
      </c>
      <c r="H17" s="415" t="str">
        <f t="shared" ref="H17:H29" si="0">+$H$2</f>
        <v>Esp. Derecho de daños y Responsabilidad pública y privada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03020127</v>
      </c>
      <c r="H18" s="415" t="str">
        <f t="shared" si="0"/>
        <v>Esp. Derecho de daños y Responsabilidad pública y privada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03020127</v>
      </c>
      <c r="H19" s="415" t="str">
        <f t="shared" si="0"/>
        <v>Esp. Derecho de daños y Responsabilidad pública y privada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03020127</v>
      </c>
      <c r="H20" s="415" t="str">
        <f t="shared" si="0"/>
        <v>Esp. Derecho de daños y Responsabilidad pública y privada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03020127</v>
      </c>
      <c r="H21" s="415" t="str">
        <f t="shared" si="0"/>
        <v>Esp. Derecho de daños y Responsabilidad pública y privada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03020127</v>
      </c>
      <c r="H22" s="415" t="str">
        <f t="shared" si="0"/>
        <v>Esp. Derecho de daños y Responsabilidad pública y privada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03020127</v>
      </c>
      <c r="H23" s="415" t="str">
        <f t="shared" si="0"/>
        <v>Esp. Derecho de daños y Responsabilidad pública y privada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03020127</v>
      </c>
      <c r="H24" s="415" t="str">
        <f t="shared" si="0"/>
        <v>Esp. Derecho de daños y Responsabilidad pública y privada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03020127</v>
      </c>
      <c r="H25" s="415" t="str">
        <f t="shared" si="0"/>
        <v>Esp. Derecho de daños y Responsabilidad pública y privada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03020127</v>
      </c>
      <c r="H26" s="415" t="str">
        <f t="shared" si="0"/>
        <v>Esp. Derecho de daños y Responsabilidad pública y privada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03020127</v>
      </c>
      <c r="H27" s="415" t="str">
        <f t="shared" si="0"/>
        <v>Esp. Derecho de daños y Responsabilidad pública y privada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03020127</v>
      </c>
      <c r="H28" s="415" t="str">
        <f t="shared" si="0"/>
        <v>Esp. Derecho de daños y Responsabilidad pública y privada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03020127</v>
      </c>
      <c r="H29" s="415" t="str">
        <f t="shared" si="0"/>
        <v>Esp. Derecho de daños y Responsabilidad pública y privada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03020127</v>
      </c>
      <c r="H32" s="419" t="str">
        <f>+$H$29</f>
        <v>Esp. Derecho de daños y Responsabilidad pública y privada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03020127</v>
      </c>
      <c r="H33" s="419" t="str">
        <f t="shared" ref="H33:H62" si="3">+$H$29</f>
        <v>Esp. Derecho de daños y Responsabilidad pública y privada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MROUND($H$6*$B$3*50%,1000)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03020127</v>
      </c>
      <c r="H34" s="419" t="str">
        <f t="shared" si="3"/>
        <v>Esp. Derecho de daños y Responsabilidad pública y privada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MROUND($H$6*$B$3*10%,1000)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03020127</v>
      </c>
      <c r="H35" s="419" t="str">
        <f t="shared" si="3"/>
        <v>Esp. Derecho de daños y Responsabilidad pública y privada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MROUND($H$6*$B$3*3%,1000)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03020127</v>
      </c>
      <c r="H36" s="419" t="str">
        <f t="shared" si="3"/>
        <v>Esp. Derecho de daños y Responsabilidad pública y privada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MROUND($H$6*$B$3*4%,1000)</f>
        <v>0</v>
      </c>
      <c r="N36" t="s">
        <v>1276</v>
      </c>
    </row>
    <row r="37" spans="1:14">
      <c r="G37" t="str">
        <f t="shared" si="2"/>
        <v>03020127</v>
      </c>
      <c r="H37" s="419" t="str">
        <f t="shared" si="3"/>
        <v>Esp. Derecho de daños y Responsabilidad pública y privada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03020127</v>
      </c>
      <c r="H38" s="419" t="str">
        <f t="shared" si="3"/>
        <v>Esp. Derecho de daños y Responsabilidad pública y privada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MROUND($H$6*$B$3*3%,1000)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03020127</v>
      </c>
      <c r="H39" s="419" t="str">
        <f t="shared" si="3"/>
        <v>Esp. Derecho de daños y Responsabilidad pública y privada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03020127</v>
      </c>
      <c r="H40" s="419" t="str">
        <f t="shared" si="3"/>
        <v>Esp. Derecho de daños y Responsabilidad pública y privada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03020127</v>
      </c>
      <c r="H41" s="419" t="str">
        <f t="shared" si="3"/>
        <v>Esp. Derecho de daños y Responsabilidad pública y privada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+MROUND((B7+(B6*2))*H7*50%,1000)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03020127</v>
      </c>
      <c r="H42" s="419" t="str">
        <f t="shared" si="3"/>
        <v>Esp. Derecho de daños y Responsabilidad pública y privada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+MROUND((B5*1)*H7*50%,1000)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03020127</v>
      </c>
      <c r="H43" s="419" t="str">
        <f t="shared" si="3"/>
        <v>Esp. Derecho de daños y Responsabilidad pública y privada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+MROUND($H$7*$B$5*7%,1000)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03020127</v>
      </c>
      <c r="H44" s="419" t="str">
        <f t="shared" si="3"/>
        <v>Esp. Derecho de daños y Responsabilidad pública y privada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+MROUND(M17*1.7%,1000)</f>
        <v>0</v>
      </c>
    </row>
    <row r="45" spans="1:14">
      <c r="G45" t="str">
        <f t="shared" si="2"/>
        <v>03020127</v>
      </c>
      <c r="H45" s="419" t="str">
        <f t="shared" si="3"/>
        <v>Esp. Derecho de daños y Responsabilidad pública y privada</v>
      </c>
      <c r="M45" s="394"/>
    </row>
    <row r="46" spans="1:14">
      <c r="G46" t="str">
        <f t="shared" si="2"/>
        <v>03020127</v>
      </c>
      <c r="H46" s="419" t="str">
        <f t="shared" si="3"/>
        <v>Esp. Derecho de daños y Responsabilidad pública y privada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03020127</v>
      </c>
      <c r="H47" s="419" t="str">
        <f t="shared" si="3"/>
        <v>Esp. Derecho de daños y Responsabilidad pública y privada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03020127</v>
      </c>
      <c r="H48" s="419" t="str">
        <f t="shared" si="3"/>
        <v>Esp. Derecho de daños y Responsabilidad pública y privada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03020127</v>
      </c>
      <c r="H49" s="419" t="str">
        <f t="shared" si="3"/>
        <v>Esp. Derecho de daños y Responsabilidad pública y privada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03020127</v>
      </c>
      <c r="H50" s="419" t="str">
        <f t="shared" si="3"/>
        <v>Esp. Derecho de daños y Responsabilidad pública y privada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03020127</v>
      </c>
      <c r="H51" s="419" t="str">
        <f t="shared" si="3"/>
        <v>Esp. Derecho de daños y Responsabilidad pública y privada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03020127</v>
      </c>
      <c r="H52" s="419" t="str">
        <f t="shared" si="3"/>
        <v>Esp. Derecho de daños y Responsabilidad pública y privada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03020127</v>
      </c>
      <c r="H53" s="419" t="str">
        <f t="shared" si="3"/>
        <v>Esp. Derecho de daños y Responsabilidad pública y privada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03020127</v>
      </c>
      <c r="H54" s="419" t="str">
        <f t="shared" si="3"/>
        <v>Esp. Derecho de daños y Responsabilidad pública y privada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03020127</v>
      </c>
      <c r="H55" s="419" t="str">
        <f t="shared" si="3"/>
        <v>Esp. Derecho de daños y Responsabilidad pública y privada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03020127</v>
      </c>
      <c r="H56" s="419" t="str">
        <f t="shared" si="3"/>
        <v>Esp. Derecho de daños y Responsabilidad pública y privada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03020127</v>
      </c>
      <c r="H57" s="419" t="str">
        <f t="shared" si="3"/>
        <v>Esp. Derecho de daños y Responsabilidad pública y privada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03020127</v>
      </c>
      <c r="H58" s="419" t="str">
        <f t="shared" si="3"/>
        <v>Esp. Derecho de daños y Responsabilidad pública y privada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03020127</v>
      </c>
      <c r="H59" s="419" t="str">
        <f t="shared" si="3"/>
        <v>Esp. Derecho de daños y Responsabilidad pública y privada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03020127</v>
      </c>
      <c r="H60" s="419" t="str">
        <f t="shared" si="3"/>
        <v>Esp. Derecho de daños y Responsabilidad pública y privada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03020127</v>
      </c>
      <c r="H61" s="419" t="str">
        <f t="shared" si="3"/>
        <v>Esp. Derecho de daños y Responsabilidad pública y privada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03020127</v>
      </c>
      <c r="H62" s="419" t="str">
        <f t="shared" si="3"/>
        <v>Esp. Derecho de daños y Responsabilidad pública y privada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4</vt:lpstr>
      <vt:lpstr>Nueva B</vt:lpstr>
      <vt:lpstr>Nueva C</vt:lpstr>
      <vt:lpstr>Nueva D</vt:lpstr>
      <vt:lpstr>Continua 3</vt:lpstr>
      <vt:lpstr>Continua B</vt:lpstr>
      <vt:lpstr>Continua C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2020-02-14T16:20:55Z</dcterms:modified>
</cp:coreProperties>
</file>