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62E91931-E903-49B8-AB78-606C94998802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" sheetId="13" r:id="rId7"/>
    <sheet name="Nueva 2" sheetId="14" r:id="rId8"/>
    <sheet name="Nueva 3" sheetId="15" r:id="rId9"/>
    <sheet name="Nueva 4" sheetId="16" r:id="rId10"/>
    <sheet name="Continua 1" sheetId="17" r:id="rId11"/>
    <sheet name="Continua 2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externalReferences>
    <externalReference r:id="rId17"/>
    <externalReference r:id="rId18"/>
  </externalReference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14" l="1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L77" i="7" l="1"/>
  <c r="J77" i="7"/>
  <c r="H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H6" i="13" l="1"/>
  <c r="C27" i="4" l="1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7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H9" i="21"/>
  <c r="M5" i="21"/>
  <c r="M6" i="21" s="1"/>
  <c r="B4" i="21"/>
  <c r="B3" i="21"/>
  <c r="M43" i="20"/>
  <c r="M16" i="20"/>
  <c r="H9" i="20"/>
  <c r="M6" i="20"/>
  <c r="M40" i="20" s="1"/>
  <c r="M5" i="20"/>
  <c r="B4" i="20"/>
  <c r="B3" i="20"/>
  <c r="M43" i="19"/>
  <c r="M16" i="19"/>
  <c r="H9" i="19"/>
  <c r="M5" i="19"/>
  <c r="M6" i="19" s="1"/>
  <c r="M40" i="19" s="1"/>
  <c r="B4" i="19"/>
  <c r="B3" i="19"/>
  <c r="M43" i="18"/>
  <c r="M16" i="18"/>
  <c r="H9" i="18"/>
  <c r="M6" i="18"/>
  <c r="M40" i="18" s="1"/>
  <c r="M5" i="18"/>
  <c r="B4" i="18"/>
  <c r="B3" i="18"/>
  <c r="M5" i="17"/>
  <c r="M6" i="17" s="1"/>
  <c r="M40" i="17" s="1"/>
  <c r="M43" i="17"/>
  <c r="M16" i="17"/>
  <c r="H9" i="17"/>
  <c r="B4" i="17"/>
  <c r="B3" i="17"/>
  <c r="M43" i="16"/>
  <c r="M16" i="16"/>
  <c r="H9" i="16"/>
  <c r="M5" i="16"/>
  <c r="M6" i="16" s="1"/>
  <c r="M40" i="16" s="1"/>
  <c r="M4" i="16"/>
  <c r="B4" i="16"/>
  <c r="B3" i="16"/>
  <c r="M43" i="15"/>
  <c r="M16" i="15"/>
  <c r="H9" i="15"/>
  <c r="M5" i="15"/>
  <c r="M6" i="15" s="1"/>
  <c r="M40" i="15" s="1"/>
  <c r="M4" i="15"/>
  <c r="B4" i="15"/>
  <c r="B3" i="15"/>
  <c r="M43" i="14"/>
  <c r="M16" i="14"/>
  <c r="H9" i="14"/>
  <c r="M5" i="14"/>
  <c r="M6" i="14" s="1"/>
  <c r="M40" i="14" s="1"/>
  <c r="M4" i="14"/>
  <c r="B4" i="14"/>
  <c r="B3" i="14"/>
  <c r="M35" i="14" s="1"/>
  <c r="M43" i="13"/>
  <c r="M42" i="21"/>
  <c r="N74" i="7" s="1"/>
  <c r="M41" i="21"/>
  <c r="N72" i="7" s="1"/>
  <c r="M27" i="14" l="1"/>
  <c r="M36" i="15"/>
  <c r="M34" i="15"/>
  <c r="M33" i="15"/>
  <c r="M36" i="16"/>
  <c r="M34" i="16"/>
  <c r="M33" i="16"/>
  <c r="M36" i="17"/>
  <c r="M34" i="17"/>
  <c r="M33" i="17"/>
  <c r="M36" i="20"/>
  <c r="M34" i="20"/>
  <c r="M33" i="20"/>
  <c r="M27" i="20"/>
  <c r="M43" i="21"/>
  <c r="N73" i="7" s="1"/>
  <c r="M27" i="15"/>
  <c r="M24" i="15" s="1"/>
  <c r="M27" i="16"/>
  <c r="M24" i="16" s="1"/>
  <c r="M36" i="19"/>
  <c r="M34" i="19"/>
  <c r="M33" i="19"/>
  <c r="M27" i="19"/>
  <c r="M23" i="19" s="1"/>
  <c r="M36" i="14"/>
  <c r="M34" i="14"/>
  <c r="M33" i="14"/>
  <c r="M38" i="14"/>
  <c r="M36" i="18"/>
  <c r="M34" i="18"/>
  <c r="M33" i="18"/>
  <c r="M27" i="18"/>
  <c r="M23" i="18" s="1"/>
  <c r="M17" i="15"/>
  <c r="M44" i="15" s="1"/>
  <c r="M17" i="20"/>
  <c r="M44" i="20" s="1"/>
  <c r="M17" i="18"/>
  <c r="M44" i="18" s="1"/>
  <c r="M10" i="21"/>
  <c r="M24" i="20"/>
  <c r="M23" i="20"/>
  <c r="M10" i="20"/>
  <c r="M35" i="20"/>
  <c r="M38" i="20"/>
  <c r="M24" i="19"/>
  <c r="M17" i="19"/>
  <c r="M44" i="19" s="1"/>
  <c r="M10" i="19"/>
  <c r="M35" i="19"/>
  <c r="M38" i="19"/>
  <c r="M24" i="18"/>
  <c r="M10" i="18"/>
  <c r="M35" i="18"/>
  <c r="M38" i="18"/>
  <c r="M17" i="17"/>
  <c r="M44" i="17" s="1"/>
  <c r="M27" i="17"/>
  <c r="M23" i="17" s="1"/>
  <c r="M10" i="17"/>
  <c r="M35" i="17"/>
  <c r="M38" i="17"/>
  <c r="M23" i="16"/>
  <c r="M35" i="16"/>
  <c r="M38" i="16"/>
  <c r="M17" i="16"/>
  <c r="M44" i="16" s="1"/>
  <c r="M10" i="16"/>
  <c r="M10" i="15"/>
  <c r="M35" i="15"/>
  <c r="M38" i="15"/>
  <c r="M23" i="14"/>
  <c r="M24" i="14"/>
  <c r="M10" i="14"/>
  <c r="M17" i="14"/>
  <c r="M44" i="14" s="1"/>
  <c r="M16" i="13"/>
  <c r="M16" i="21" s="1"/>
  <c r="M4" i="13"/>
  <c r="M6" i="13" s="1"/>
  <c r="M40" i="13" s="1"/>
  <c r="M5" i="13"/>
  <c r="M23" i="15" l="1"/>
  <c r="M59" i="15" s="1"/>
  <c r="M28" i="15"/>
  <c r="M29" i="15"/>
  <c r="M28" i="18"/>
  <c r="M28" i="20"/>
  <c r="M29" i="18"/>
  <c r="M60" i="14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29" i="15" l="1"/>
  <c r="N29" i="20"/>
  <c r="N62" i="15"/>
  <c r="N29" i="18"/>
  <c r="N62" i="20"/>
  <c r="N29" i="14"/>
  <c r="N29" i="19"/>
  <c r="N62" i="19"/>
  <c r="N62" i="16"/>
  <c r="N62" i="18"/>
  <c r="M59" i="17"/>
  <c r="N62" i="17" s="1"/>
  <c r="N29" i="17"/>
  <c r="N29" i="16"/>
  <c r="N62" i="14"/>
  <c r="N64" i="15" l="1"/>
  <c r="N64" i="20"/>
  <c r="N64" i="18"/>
  <c r="N64" i="14"/>
  <c r="N64" i="19"/>
  <c r="N64" i="17"/>
  <c r="N64" i="16"/>
  <c r="H9" i="13"/>
  <c r="M27" i="13" s="1"/>
  <c r="B4" i="13"/>
  <c r="M32" i="13" s="1"/>
  <c r="M32" i="21" s="1"/>
  <c r="N96" i="7" s="1"/>
  <c r="B3" i="13"/>
  <c r="M34" i="13" l="1"/>
  <c r="M34" i="21" s="1"/>
  <c r="N98" i="7" s="1"/>
  <c r="M33" i="13"/>
  <c r="M33" i="21" s="1"/>
  <c r="N97" i="7" s="1"/>
  <c r="M36" i="13"/>
  <c r="M36" i="21" s="1"/>
  <c r="N100" i="7" s="1"/>
  <c r="M35" i="13"/>
  <c r="M35" i="21" s="1"/>
  <c r="N99" i="7" s="1"/>
  <c r="M38" i="13"/>
  <c r="M38" i="21" s="1"/>
  <c r="N58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H17" i="4"/>
  <c r="J17" i="4" s="1"/>
  <c r="I17" i="4"/>
  <c r="K17" i="4" s="1"/>
  <c r="I16" i="4"/>
  <c r="K16" i="4" s="1"/>
  <c r="H16" i="4"/>
  <c r="J16" i="4" l="1"/>
  <c r="L16" i="4" s="1"/>
  <c r="D64" i="4"/>
  <c r="E64" i="4" s="1"/>
  <c r="L64" i="4" s="1"/>
  <c r="D61" i="4"/>
  <c r="E61" i="4" s="1"/>
  <c r="L61" i="4" s="1"/>
  <c r="D58" i="4"/>
  <c r="E58" i="4" s="1"/>
  <c r="L58" i="4" s="1"/>
  <c r="D57" i="4"/>
  <c r="E57" i="4" s="1"/>
  <c r="L57" i="4" s="1"/>
  <c r="D63" i="4"/>
  <c r="E63" i="4" s="1"/>
  <c r="L63" i="4" s="1"/>
  <c r="E103" i="4"/>
  <c r="F103" i="4" s="1"/>
  <c r="D60" i="4"/>
  <c r="E60" i="4" s="1"/>
  <c r="L60" i="4" s="1"/>
  <c r="D66" i="4"/>
  <c r="E66" i="4" s="1"/>
  <c r="L66" i="4" s="1"/>
  <c r="D65" i="4"/>
  <c r="E65" i="4" s="1"/>
  <c r="L65" i="4" s="1"/>
  <c r="D62" i="4"/>
  <c r="E62" i="4" s="1"/>
  <c r="L62" i="4" s="1"/>
  <c r="D59" i="4"/>
  <c r="E59" i="4" s="1"/>
  <c r="L59" i="4" s="1"/>
  <c r="D56" i="4"/>
  <c r="L17" i="4"/>
  <c r="N81" i="7"/>
  <c r="G17" i="4"/>
  <c r="G16" i="4"/>
  <c r="D88" i="4" s="1"/>
  <c r="F88" i="4" s="1"/>
  <c r="D17" i="4"/>
  <c r="D16" i="4"/>
  <c r="G77" i="4" l="1"/>
  <c r="H77" i="4" s="1"/>
  <c r="L77" i="4" s="1"/>
  <c r="G71" i="4"/>
  <c r="H71" i="4" s="1"/>
  <c r="L71" i="4" s="1"/>
  <c r="G76" i="4"/>
  <c r="H76" i="4" s="1"/>
  <c r="L76" i="4" s="1"/>
  <c r="G68" i="4"/>
  <c r="H68" i="4" s="1"/>
  <c r="L68" i="4" s="1"/>
  <c r="G75" i="4"/>
  <c r="H75" i="4" s="1"/>
  <c r="L75" i="4" s="1"/>
  <c r="G72" i="4"/>
  <c r="H72" i="4" s="1"/>
  <c r="L72" i="4" s="1"/>
  <c r="G70" i="4"/>
  <c r="H70" i="4" s="1"/>
  <c r="L70" i="4" s="1"/>
  <c r="G69" i="4"/>
  <c r="H69" i="4" s="1"/>
  <c r="L69" i="4" s="1"/>
  <c r="G73" i="4"/>
  <c r="H73" i="4" s="1"/>
  <c r="L73" i="4" s="1"/>
  <c r="G74" i="4"/>
  <c r="H74" i="4" s="1"/>
  <c r="L74" i="4" s="1"/>
  <c r="G78" i="4"/>
  <c r="H78" i="4" s="1"/>
  <c r="L78" i="4" s="1"/>
  <c r="E56" i="4"/>
  <c r="L56" i="4" s="1"/>
  <c r="L67" i="4" s="1"/>
  <c r="G27" i="4"/>
  <c r="D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19"/>
  <c r="H4" i="20"/>
  <c r="H4" i="21"/>
  <c r="H4" i="18"/>
  <c r="H4" i="14"/>
  <c r="H4" i="13"/>
  <c r="C9" i="7"/>
  <c r="H2" i="20"/>
  <c r="H2" i="18"/>
  <c r="H2" i="14"/>
  <c r="H2" i="16"/>
  <c r="H2" i="21"/>
  <c r="H2" i="19"/>
  <c r="H2" i="17"/>
  <c r="H2" i="15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K26" i="12" s="1"/>
  <c r="I30" i="12"/>
  <c r="I4" i="12"/>
  <c r="K4" i="12" s="1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F22" i="5"/>
  <c r="K18" i="12" l="1"/>
  <c r="K22" i="12"/>
  <c r="M22" i="12" s="1"/>
  <c r="K30" i="12"/>
  <c r="K17" i="12"/>
  <c r="M17" i="12" s="1"/>
  <c r="H22" i="13"/>
  <c r="H24" i="13"/>
  <c r="H23" i="13"/>
  <c r="H25" i="13"/>
  <c r="H26" i="13"/>
  <c r="H21" i="13"/>
  <c r="H27" i="13"/>
  <c r="H29" i="13"/>
  <c r="H28" i="13"/>
  <c r="H20" i="13"/>
  <c r="H19" i="13"/>
  <c r="H17" i="13"/>
  <c r="H18" i="13"/>
  <c r="H16" i="13"/>
  <c r="H24" i="20"/>
  <c r="H23" i="20"/>
  <c r="H16" i="20"/>
  <c r="H21" i="20"/>
  <c r="H29" i="20"/>
  <c r="H19" i="20"/>
  <c r="H26" i="20"/>
  <c r="H20" i="20"/>
  <c r="H22" i="20"/>
  <c r="H25" i="20"/>
  <c r="H17" i="20"/>
  <c r="H28" i="20"/>
  <c r="H18" i="20"/>
  <c r="H27" i="20"/>
  <c r="H24" i="15"/>
  <c r="H29" i="15"/>
  <c r="H19" i="15"/>
  <c r="H26" i="15"/>
  <c r="H23" i="15"/>
  <c r="H16" i="15"/>
  <c r="H21" i="15"/>
  <c r="H25" i="15"/>
  <c r="H18" i="15"/>
  <c r="H27" i="15"/>
  <c r="H20" i="15"/>
  <c r="H17" i="15"/>
  <c r="H28" i="15"/>
  <c r="H22" i="15"/>
  <c r="H24" i="16"/>
  <c r="H23" i="16"/>
  <c r="H29" i="16"/>
  <c r="H21" i="16"/>
  <c r="H26" i="16"/>
  <c r="H28" i="16"/>
  <c r="H19" i="16"/>
  <c r="H16" i="16"/>
  <c r="H18" i="16"/>
  <c r="H27" i="16"/>
  <c r="H20" i="16"/>
  <c r="H22" i="16"/>
  <c r="H25" i="16"/>
  <c r="H17" i="16"/>
  <c r="H24" i="14"/>
  <c r="H28" i="14"/>
  <c r="H19" i="14"/>
  <c r="H16" i="14"/>
  <c r="H29" i="14"/>
  <c r="H26" i="14"/>
  <c r="H21" i="14"/>
  <c r="H23" i="14"/>
  <c r="H20" i="14"/>
  <c r="H22" i="14"/>
  <c r="H25" i="14"/>
  <c r="H17" i="14"/>
  <c r="H18" i="14"/>
  <c r="H27" i="14"/>
  <c r="H24" i="21"/>
  <c r="H21" i="21"/>
  <c r="H29" i="21"/>
  <c r="H19" i="21"/>
  <c r="H23" i="21"/>
  <c r="H26" i="21"/>
  <c r="H16" i="21"/>
  <c r="H22" i="21"/>
  <c r="H25" i="21"/>
  <c r="H28" i="21"/>
  <c r="H18" i="21"/>
  <c r="H27" i="21"/>
  <c r="H17" i="21"/>
  <c r="H20" i="21"/>
  <c r="H24" i="17"/>
  <c r="H26" i="17"/>
  <c r="H23" i="17"/>
  <c r="H16" i="17"/>
  <c r="H29" i="17"/>
  <c r="H21" i="17"/>
  <c r="H19" i="17"/>
  <c r="H18" i="17"/>
  <c r="H27" i="17"/>
  <c r="H17" i="17"/>
  <c r="H28" i="17"/>
  <c r="H20" i="17"/>
  <c r="H22" i="17"/>
  <c r="H25" i="17"/>
  <c r="H24" i="19"/>
  <c r="H29" i="19"/>
  <c r="H19" i="19"/>
  <c r="H26" i="19"/>
  <c r="H23" i="19"/>
  <c r="H16" i="19"/>
  <c r="H21" i="19"/>
  <c r="H20" i="19"/>
  <c r="H28" i="19"/>
  <c r="H22" i="19"/>
  <c r="H25" i="19"/>
  <c r="H17" i="19"/>
  <c r="H18" i="19"/>
  <c r="H27" i="19"/>
  <c r="H24" i="18"/>
  <c r="H26" i="18"/>
  <c r="H23" i="18"/>
  <c r="H16" i="18"/>
  <c r="H28" i="18"/>
  <c r="H29" i="18"/>
  <c r="H21" i="18"/>
  <c r="H19" i="18"/>
  <c r="H20" i="18"/>
  <c r="H22" i="18"/>
  <c r="H25" i="18"/>
  <c r="H17" i="18"/>
  <c r="H18" i="18"/>
  <c r="H27" i="18"/>
  <c r="K7" i="12"/>
  <c r="M7" i="12" s="1"/>
  <c r="K33" i="12"/>
  <c r="M33" i="12" s="1"/>
  <c r="K16" i="12"/>
  <c r="M16" i="12" s="1"/>
  <c r="K12" i="12"/>
  <c r="M12" i="12" s="1"/>
  <c r="M26" i="12"/>
  <c r="K29" i="12"/>
  <c r="M29" i="12" s="1"/>
  <c r="M4" i="12"/>
  <c r="K25" i="12"/>
  <c r="M25" i="12" s="1"/>
  <c r="I41" i="12"/>
  <c r="M18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20" l="1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2" i="20"/>
  <c r="H38" i="20"/>
  <c r="H49" i="20"/>
  <c r="H57" i="20"/>
  <c r="H36" i="20"/>
  <c r="H46" i="20"/>
  <c r="H54" i="20"/>
  <c r="H59" i="20"/>
  <c r="H33" i="20"/>
  <c r="H51" i="20"/>
  <c r="H41" i="20"/>
  <c r="H39" i="20"/>
  <c r="H48" i="20"/>
  <c r="H56" i="20"/>
  <c r="H35" i="13"/>
  <c r="H45" i="13"/>
  <c r="H55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2" i="13"/>
  <c r="H37" i="13"/>
  <c r="H41" i="13"/>
  <c r="H47" i="13"/>
  <c r="H51" i="13"/>
  <c r="H59" i="13"/>
  <c r="H33" i="13"/>
  <c r="H39" i="13"/>
  <c r="H43" i="13"/>
  <c r="H49" i="13"/>
  <c r="H53" i="13"/>
  <c r="H57" i="13"/>
  <c r="H61" i="13"/>
  <c r="H61" i="18"/>
  <c r="H36" i="18"/>
  <c r="H35" i="18"/>
  <c r="H47" i="18"/>
  <c r="H59" i="18"/>
  <c r="H40" i="18"/>
  <c r="H49" i="18"/>
  <c r="H37" i="18"/>
  <c r="H50" i="18"/>
  <c r="H58" i="18"/>
  <c r="H39" i="18"/>
  <c r="H51" i="18"/>
  <c r="H62" i="18"/>
  <c r="H34" i="18"/>
  <c r="H44" i="18"/>
  <c r="H53" i="18"/>
  <c r="H43" i="18"/>
  <c r="H52" i="18"/>
  <c r="H32" i="18"/>
  <c r="H42" i="18"/>
  <c r="H38" i="18"/>
  <c r="H55" i="18"/>
  <c r="H60" i="18"/>
  <c r="H46" i="18"/>
  <c r="H54" i="18"/>
  <c r="H48" i="18"/>
  <c r="H56" i="18"/>
  <c r="H57" i="18"/>
  <c r="H41" i="18"/>
  <c r="H45" i="18"/>
  <c r="H33" i="18"/>
  <c r="H61" i="15"/>
  <c r="H41" i="15"/>
  <c r="H51" i="15"/>
  <c r="H59" i="15"/>
  <c r="H36" i="15"/>
  <c r="H33" i="15"/>
  <c r="H48" i="15"/>
  <c r="H56" i="15"/>
  <c r="H35" i="15"/>
  <c r="H45" i="15"/>
  <c r="H53" i="15"/>
  <c r="H62" i="15"/>
  <c r="H39" i="15"/>
  <c r="H37" i="15"/>
  <c r="H50" i="15"/>
  <c r="H58" i="15"/>
  <c r="H47" i="15"/>
  <c r="H55" i="15"/>
  <c r="H32" i="15"/>
  <c r="H40" i="15"/>
  <c r="H42" i="15"/>
  <c r="H43" i="15"/>
  <c r="H52" i="15"/>
  <c r="H57" i="15"/>
  <c r="H44" i="15"/>
  <c r="H60" i="15"/>
  <c r="H34" i="15"/>
  <c r="H38" i="15"/>
  <c r="H46" i="15"/>
  <c r="H49" i="15"/>
  <c r="H54" i="15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5" i="19"/>
  <c r="H45" i="19"/>
  <c r="H53" i="19"/>
  <c r="H62" i="19"/>
  <c r="H46" i="19"/>
  <c r="H54" i="19"/>
  <c r="H56" i="19"/>
  <c r="H47" i="19"/>
  <c r="H40" i="19"/>
  <c r="H32" i="19"/>
  <c r="H55" i="19"/>
  <c r="H33" i="19"/>
  <c r="H48" i="19"/>
  <c r="H61" i="17"/>
  <c r="H42" i="17"/>
  <c r="H38" i="17"/>
  <c r="H49" i="17"/>
  <c r="H57" i="17"/>
  <c r="H40" i="17"/>
  <c r="H46" i="17"/>
  <c r="H54" i="17"/>
  <c r="H41" i="17"/>
  <c r="H51" i="17"/>
  <c r="H59" i="17"/>
  <c r="H34" i="17"/>
  <c r="H44" i="17"/>
  <c r="H33" i="17"/>
  <c r="H48" i="17"/>
  <c r="H56" i="17"/>
  <c r="H35" i="17"/>
  <c r="H53" i="17"/>
  <c r="H32" i="17"/>
  <c r="H50" i="17"/>
  <c r="H55" i="17"/>
  <c r="H60" i="17"/>
  <c r="H52" i="17"/>
  <c r="H39" i="17"/>
  <c r="H43" i="17"/>
  <c r="H36" i="17"/>
  <c r="H45" i="17"/>
  <c r="H62" i="17"/>
  <c r="H37" i="17"/>
  <c r="H58" i="17"/>
  <c r="H47" i="17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32" i="21"/>
  <c r="H55" i="21"/>
  <c r="H34" i="21"/>
  <c r="H36" i="21"/>
  <c r="H33" i="21"/>
  <c r="H61" i="14"/>
  <c r="H36" i="14"/>
  <c r="H38" i="14"/>
  <c r="H49" i="14"/>
  <c r="H57" i="14"/>
  <c r="H34" i="14"/>
  <c r="H37" i="14"/>
  <c r="H50" i="14"/>
  <c r="H58" i="14"/>
  <c r="H40" i="14"/>
  <c r="H39" i="14"/>
  <c r="H41" i="14"/>
  <c r="H51" i="14"/>
  <c r="H59" i="14"/>
  <c r="H44" i="14"/>
  <c r="H43" i="14"/>
  <c r="H52" i="14"/>
  <c r="H60" i="14"/>
  <c r="H45" i="14"/>
  <c r="H53" i="14"/>
  <c r="H62" i="14"/>
  <c r="H46" i="14"/>
  <c r="H54" i="14"/>
  <c r="H32" i="14"/>
  <c r="H56" i="14"/>
  <c r="H35" i="14"/>
  <c r="H48" i="14"/>
  <c r="H42" i="14"/>
  <c r="H47" i="14"/>
  <c r="H33" i="14"/>
  <c r="H55" i="14"/>
  <c r="H61" i="16"/>
  <c r="H40" i="16"/>
  <c r="H39" i="16"/>
  <c r="H41" i="16"/>
  <c r="H51" i="16"/>
  <c r="H59" i="16"/>
  <c r="H33" i="16"/>
  <c r="H48" i="16"/>
  <c r="H56" i="16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49" i="16"/>
  <c r="H46" i="16"/>
  <c r="H35" i="16"/>
  <c r="H54" i="16"/>
  <c r="H57" i="16"/>
  <c r="H32" i="16"/>
  <c r="H38" i="16"/>
  <c r="G45" i="12"/>
  <c r="M8" i="12"/>
  <c r="E12" i="5"/>
  <c r="J10" i="4" s="1"/>
  <c r="I9" i="7" l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36" i="19"/>
  <c r="G58" i="19"/>
  <c r="G50" i="19"/>
  <c r="G37" i="19"/>
  <c r="G49" i="19"/>
  <c r="G35" i="19"/>
  <c r="G62" i="19"/>
  <c r="G56" i="19"/>
  <c r="G44" i="19"/>
  <c r="G48" i="19"/>
  <c r="G55" i="19"/>
  <c r="G32" i="19"/>
  <c r="G60" i="19"/>
  <c r="G33" i="19"/>
  <c r="G45" i="19"/>
  <c r="G60" i="17"/>
  <c r="G32" i="17"/>
  <c r="G42" i="17"/>
  <c r="G57" i="17"/>
  <c r="G38" i="17"/>
  <c r="G56" i="17"/>
  <c r="G48" i="17"/>
  <c r="G33" i="17"/>
  <c r="G44" i="17"/>
  <c r="G53" i="17"/>
  <c r="G39" i="17"/>
  <c r="G51" i="17"/>
  <c r="G35" i="17"/>
  <c r="G54" i="17"/>
  <c r="G46" i="17"/>
  <c r="G59" i="17"/>
  <c r="G40" i="17"/>
  <c r="G45" i="17"/>
  <c r="G61" i="17"/>
  <c r="G43" i="17"/>
  <c r="G34" i="17"/>
  <c r="G36" i="17"/>
  <c r="G58" i="17"/>
  <c r="G37" i="17"/>
  <c r="G62" i="17"/>
  <c r="G50" i="17"/>
  <c r="G47" i="17"/>
  <c r="G52" i="17"/>
  <c r="G55" i="17"/>
  <c r="G41" i="17"/>
  <c r="G49" i="17"/>
  <c r="G60" i="14"/>
  <c r="G32" i="14"/>
  <c r="G33" i="14"/>
  <c r="G59" i="14"/>
  <c r="G51" i="14"/>
  <c r="G41" i="14"/>
  <c r="G58" i="14"/>
  <c r="G50" i="14"/>
  <c r="G42" i="14"/>
  <c r="G48" i="14"/>
  <c r="G44" i="14"/>
  <c r="G57" i="14"/>
  <c r="G49" i="14"/>
  <c r="G38" i="14"/>
  <c r="G56" i="14"/>
  <c r="G46" i="14"/>
  <c r="G39" i="14"/>
  <c r="G43" i="14"/>
  <c r="G40" i="14"/>
  <c r="G55" i="14"/>
  <c r="G47" i="14"/>
  <c r="G35" i="14"/>
  <c r="G54" i="14"/>
  <c r="G34" i="14"/>
  <c r="G62" i="14"/>
  <c r="G52" i="14"/>
  <c r="G53" i="14"/>
  <c r="G61" i="14"/>
  <c r="G36" i="14"/>
  <c r="G45" i="14"/>
  <c r="G37" i="14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42" i="18"/>
  <c r="G59" i="18"/>
  <c r="G61" i="18"/>
  <c r="G52" i="18"/>
  <c r="G43" i="18"/>
  <c r="G40" i="18"/>
  <c r="G53" i="18"/>
  <c r="G38" i="18"/>
  <c r="G50" i="18"/>
  <c r="G35" i="18"/>
  <c r="G39" i="18"/>
  <c r="G37" i="18"/>
  <c r="G58" i="18"/>
  <c r="G55" i="18"/>
  <c r="G34" i="18"/>
  <c r="G49" i="18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41" i="20"/>
  <c r="G39" i="20"/>
  <c r="G57" i="20"/>
  <c r="G38" i="20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33" i="21"/>
  <c r="G48" i="21"/>
  <c r="G45" i="21"/>
  <c r="G42" i="16"/>
  <c r="G39" i="16"/>
  <c r="G36" i="16"/>
  <c r="G62" i="16"/>
  <c r="G53" i="16"/>
  <c r="G41" i="16"/>
  <c r="G58" i="16"/>
  <c r="G50" i="16"/>
  <c r="G37" i="16"/>
  <c r="G32" i="16"/>
  <c r="G59" i="16"/>
  <c r="G51" i="16"/>
  <c r="G38" i="16"/>
  <c r="G56" i="16"/>
  <c r="G48" i="16"/>
  <c r="G33" i="16"/>
  <c r="G55" i="16"/>
  <c r="G44" i="16"/>
  <c r="G57" i="16"/>
  <c r="G49" i="16"/>
  <c r="G35" i="16"/>
  <c r="G54" i="16"/>
  <c r="G46" i="16"/>
  <c r="G34" i="16"/>
  <c r="G60" i="16"/>
  <c r="G52" i="16"/>
  <c r="G40" i="16"/>
  <c r="G43" i="16"/>
  <c r="G47" i="16"/>
  <c r="G45" i="16"/>
  <c r="G61" i="16"/>
  <c r="G60" i="15"/>
  <c r="G32" i="15"/>
  <c r="G47" i="15"/>
  <c r="G54" i="15"/>
  <c r="G46" i="15"/>
  <c r="G57" i="15"/>
  <c r="G41" i="15"/>
  <c r="G40" i="15"/>
  <c r="G42" i="15"/>
  <c r="G59" i="15"/>
  <c r="G61" i="15"/>
  <c r="G52" i="15"/>
  <c r="G43" i="15"/>
  <c r="G53" i="15"/>
  <c r="G38" i="15"/>
  <c r="G34" i="15"/>
  <c r="G39" i="15"/>
  <c r="G55" i="15"/>
  <c r="G58" i="15"/>
  <c r="G50" i="15"/>
  <c r="G37" i="15"/>
  <c r="G49" i="15"/>
  <c r="G35" i="15"/>
  <c r="G62" i="15"/>
  <c r="G36" i="15"/>
  <c r="G33" i="15"/>
  <c r="G45" i="15"/>
  <c r="G51" i="15"/>
  <c r="G56" i="15"/>
  <c r="G44" i="15"/>
  <c r="G48" i="15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M52" i="21" l="1"/>
  <c r="N88" i="7" s="1"/>
  <c r="N77" i="7"/>
  <c r="M56" i="21"/>
  <c r="N92" i="7" s="1"/>
  <c r="M55" i="21"/>
  <c r="N91" i="7" s="1"/>
  <c r="M53" i="21"/>
  <c r="N89" i="7" s="1"/>
  <c r="M50" i="21"/>
  <c r="N86" i="7" s="1"/>
  <c r="M48" i="21"/>
  <c r="N84" i="7" s="1"/>
  <c r="M54" i="21"/>
  <c r="N90" i="7" s="1"/>
  <c r="M51" i="21"/>
  <c r="N87" i="7" s="1"/>
  <c r="M49" i="21"/>
  <c r="N85" i="7" s="1"/>
  <c r="M47" i="21"/>
  <c r="N83" i="7" l="1"/>
  <c r="N105" i="7" s="1"/>
  <c r="N62" i="21"/>
  <c r="N64" i="21" s="1"/>
  <c r="L30" i="12"/>
  <c r="M30" i="12" l="1"/>
  <c r="L41" i="12"/>
  <c r="L44" i="12" s="1"/>
  <c r="H32" i="12"/>
  <c r="K32" i="12" l="1"/>
  <c r="H41" i="12"/>
  <c r="M32" i="12" l="1"/>
  <c r="M41" i="12" s="1"/>
  <c r="F32" i="5" s="1"/>
  <c r="F33" i="5" s="1"/>
  <c r="F35" i="5" s="1"/>
  <c r="K41" i="12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<sst xmlns="http://schemas.openxmlformats.org/spreadsheetml/2006/main" count="6165" uniqueCount="1400">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</sst>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8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17" xfId="72" applyFont="1" applyFill="1" applyBorder="1" applyAlignment="1">
      <alignment vertical="center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Valor%20matricula%202020%20y%20Meta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es Pecuniarios 2020"/>
      <sheetName val="Incremento Matricula"/>
      <sheetName val="Estudiantes"/>
      <sheetName val="Hoja1"/>
    </sheetNames>
    <sheetDataSet>
      <sheetData sheetId="0">
        <row r="156">
          <cell r="F156">
            <v>6653000</v>
          </cell>
          <cell r="G156">
            <v>6653000</v>
          </cell>
        </row>
        <row r="157">
          <cell r="F157">
            <v>6653000</v>
          </cell>
          <cell r="G157">
            <v>6653000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30">
          <cell r="G30">
            <v>160000</v>
          </cell>
          <cell r="H30">
            <v>320000</v>
          </cell>
          <cell r="I30">
            <v>799000</v>
          </cell>
          <cell r="J30">
            <v>533000</v>
          </cell>
          <cell r="K30">
            <v>160000</v>
          </cell>
          <cell r="L30">
            <v>799000</v>
          </cell>
          <cell r="M30">
            <v>133000</v>
          </cell>
          <cell r="N30">
            <v>213000</v>
          </cell>
          <cell r="O30">
            <v>5327000</v>
          </cell>
          <cell r="P30">
            <v>2663000</v>
          </cell>
          <cell r="R30">
            <v>304000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4" workbookViewId="0">
      <selection activeCell="D30" sqref="D30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59"/>
      <c r="C1" s="460"/>
      <c r="D1" s="460"/>
      <c r="E1" s="460"/>
      <c r="F1" s="460"/>
      <c r="G1" s="3"/>
    </row>
    <row r="2" spans="1:10" s="1" customFormat="1" ht="23.25" customHeight="1">
      <c r="A2" s="187"/>
      <c r="B2" s="461" t="s">
        <v>4</v>
      </c>
      <c r="C2" s="462"/>
      <c r="D2" s="462"/>
      <c r="E2" s="462"/>
      <c r="F2" s="462"/>
      <c r="G2" s="3"/>
    </row>
    <row r="3" spans="1:10" s="1" customFormat="1" ht="23.25" customHeight="1">
      <c r="A3" s="187"/>
      <c r="B3" s="463" t="s">
        <v>283</v>
      </c>
      <c r="C3" s="464"/>
      <c r="D3" s="464"/>
      <c r="E3" s="464"/>
      <c r="F3" s="464"/>
      <c r="G3" s="3"/>
    </row>
    <row r="4" spans="1:10" s="1" customFormat="1" ht="10.5" customHeight="1">
      <c r="A4" s="32"/>
      <c r="B4" s="465"/>
      <c r="C4" s="466"/>
      <c r="D4" s="466"/>
      <c r="E4" s="466"/>
      <c r="F4" s="466"/>
      <c r="G4" s="3"/>
    </row>
    <row r="5" spans="1:10" s="1" customFormat="1" ht="10.5" customHeight="1" thickBot="1">
      <c r="A5" s="187"/>
      <c r="B5" s="467"/>
      <c r="C5" s="460"/>
      <c r="D5" s="460"/>
      <c r="E5" s="460"/>
      <c r="F5" s="460"/>
      <c r="G5" s="3"/>
    </row>
    <row r="6" spans="1:10" s="69" customFormat="1" ht="25.5" customHeight="1" thickBot="1">
      <c r="B6" s="188" t="s">
        <v>12</v>
      </c>
      <c r="C6" s="468" t="s">
        <v>284</v>
      </c>
      <c r="D6" s="469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70" t="s">
        <v>1</v>
      </c>
      <c r="C8" s="471"/>
      <c r="D8" s="471"/>
      <c r="E8" s="471"/>
      <c r="F8" s="472"/>
    </row>
    <row r="9" spans="1:10" s="193" customFormat="1" ht="16.5" customHeight="1" thickBot="1">
      <c r="B9" s="194" t="s">
        <v>143</v>
      </c>
      <c r="C9" s="470" t="str">
        <f>+VLOOKUP(B12,Listas!$B$7:$D$98,3,FALSE)</f>
        <v>FACULTAD DE DERECHO Y CIENCIAS POLITICAS</v>
      </c>
      <c r="D9" s="471"/>
      <c r="E9" s="471"/>
      <c r="F9" s="472"/>
    </row>
    <row r="10" spans="1:10" s="193" customFormat="1" ht="13.5" thickBot="1">
      <c r="B10" s="194" t="s">
        <v>8</v>
      </c>
      <c r="C10" s="194"/>
      <c r="D10" s="470" t="s">
        <v>9</v>
      </c>
      <c r="E10" s="472"/>
      <c r="F10" s="194"/>
    </row>
    <row r="11" spans="1:10" s="193" customFormat="1" ht="16.5" customHeight="1" thickBot="1">
      <c r="B11" s="470" t="s">
        <v>204</v>
      </c>
      <c r="C11" s="471"/>
      <c r="D11" s="472"/>
      <c r="E11" s="470" t="s">
        <v>7</v>
      </c>
      <c r="F11" s="472"/>
    </row>
    <row r="12" spans="1:10" s="69" customFormat="1" ht="16.5" customHeight="1">
      <c r="B12" s="475" t="s">
        <v>322</v>
      </c>
      <c r="C12" s="476"/>
      <c r="D12" s="477"/>
      <c r="E12" s="487" t="str">
        <f>+VLOOKUP($B$12,Listas!$B$8:$C$98,2,FALSE)</f>
        <v>03020134</v>
      </c>
      <c r="F12" s="488"/>
    </row>
    <row r="13" spans="1:10" s="69" customFormat="1" ht="16.5" customHeight="1" thickBot="1">
      <c r="B13" s="478"/>
      <c r="C13" s="479"/>
      <c r="D13" s="480"/>
      <c r="E13" s="489"/>
      <c r="F13" s="490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84" t="s">
        <v>142</v>
      </c>
      <c r="C15" s="485"/>
      <c r="D15" s="485"/>
      <c r="E15" s="486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219549000</v>
      </c>
    </row>
    <row r="18" spans="2:7">
      <c r="B18" s="211" t="s">
        <v>136</v>
      </c>
      <c r="C18" s="212"/>
      <c r="D18" s="213"/>
      <c r="E18" s="214"/>
      <c r="F18" s="291">
        <f>+INGRESOS!L28</f>
        <v>1000000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+INGRESOS!L67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-5985000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20230000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234794000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81" t="s">
        <v>271</v>
      </c>
      <c r="C29" s="482"/>
      <c r="D29" s="482"/>
      <c r="E29" s="483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54003000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78766000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132769000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102025000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73" t="s">
        <v>130</v>
      </c>
      <c r="D39" s="474"/>
      <c r="E39" s="473" t="s">
        <v>131</v>
      </c>
      <c r="F39" s="474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en Derecho Penal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03020134</v>
      </c>
      <c r="H16" s="415" t="str">
        <f>+$H$2</f>
        <v>Esp.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03020134</v>
      </c>
      <c r="H17" s="415" t="str">
        <f t="shared" ref="H17:H29" si="0">+$H$2</f>
        <v>Esp.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03020134</v>
      </c>
      <c r="H18" s="415" t="str">
        <f t="shared" si="0"/>
        <v>Esp.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03020134</v>
      </c>
      <c r="H19" s="415" t="str">
        <f t="shared" si="0"/>
        <v>Esp.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03020134</v>
      </c>
      <c r="H20" s="415" t="str">
        <f t="shared" si="0"/>
        <v>Esp.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03020134</v>
      </c>
      <c r="H21" s="415" t="str">
        <f t="shared" si="0"/>
        <v>Esp.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03020134</v>
      </c>
      <c r="H22" s="415" t="str">
        <f t="shared" si="0"/>
        <v>Esp.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03020134</v>
      </c>
      <c r="H23" s="415" t="str">
        <f t="shared" si="0"/>
        <v>Esp.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03020134</v>
      </c>
      <c r="H24" s="415" t="str">
        <f t="shared" si="0"/>
        <v>Esp.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03020134</v>
      </c>
      <c r="H25" s="415" t="str">
        <f t="shared" si="0"/>
        <v>Esp.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03020134</v>
      </c>
      <c r="H26" s="415" t="str">
        <f t="shared" si="0"/>
        <v>Esp.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03020134</v>
      </c>
      <c r="H27" s="415" t="str">
        <f t="shared" si="0"/>
        <v>Esp.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03020134</v>
      </c>
      <c r="H28" s="415" t="str">
        <f t="shared" si="0"/>
        <v>Esp.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03020134</v>
      </c>
      <c r="H29" s="415" t="str">
        <f t="shared" si="0"/>
        <v>Esp.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03020134</v>
      </c>
      <c r="H32" s="419" t="str">
        <f>+$H$29</f>
        <v>Esp.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03020134</v>
      </c>
      <c r="H33" s="419" t="str">
        <f t="shared" ref="H33:H62" si="3">+$H$29</f>
        <v>Esp.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03020134</v>
      </c>
      <c r="H34" s="419" t="str">
        <f t="shared" si="3"/>
        <v>Esp.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03020134</v>
      </c>
      <c r="H35" s="419" t="str">
        <f t="shared" si="3"/>
        <v>Esp.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03020134</v>
      </c>
      <c r="H36" s="419" t="str">
        <f t="shared" si="3"/>
        <v>Esp.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MROUND($H$6*$B$3*5%,1000)</f>
        <v>0</v>
      </c>
      <c r="N36" t="s">
        <v>1276</v>
      </c>
    </row>
    <row r="37" spans="1:14">
      <c r="G37" t="str">
        <f t="shared" si="2"/>
        <v>03020134</v>
      </c>
      <c r="H37" s="419" t="str">
        <f t="shared" si="3"/>
        <v>Esp.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03020134</v>
      </c>
      <c r="H38" s="419" t="str">
        <f t="shared" si="3"/>
        <v>Esp.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03020134</v>
      </c>
      <c r="H39" s="419" t="str">
        <f t="shared" si="3"/>
        <v>Esp.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03020134</v>
      </c>
      <c r="H40" s="419" t="str">
        <f t="shared" si="3"/>
        <v>Esp.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03020134</v>
      </c>
      <c r="H41" s="419" t="str">
        <f t="shared" si="3"/>
        <v>Esp.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+MROUND((B7+(B6*2))*H7*80%,1000)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03020134</v>
      </c>
      <c r="H42" s="419" t="str">
        <f t="shared" si="3"/>
        <v>Esp.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03020134</v>
      </c>
      <c r="H43" s="419" t="str">
        <f t="shared" si="3"/>
        <v>Esp.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03020134</v>
      </c>
      <c r="H44" s="419" t="str">
        <f t="shared" si="3"/>
        <v>Esp.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03020134</v>
      </c>
      <c r="H45" s="419" t="str">
        <f t="shared" si="3"/>
        <v>Esp. en Derecho Penal</v>
      </c>
      <c r="M45" s="394"/>
    </row>
    <row r="46" spans="1:14">
      <c r="G46" t="str">
        <f t="shared" si="2"/>
        <v>03020134</v>
      </c>
      <c r="H46" s="419" t="str">
        <f t="shared" si="3"/>
        <v>Esp.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03020134</v>
      </c>
      <c r="H47" s="419" t="str">
        <f t="shared" si="3"/>
        <v>Esp.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03020134</v>
      </c>
      <c r="H48" s="419" t="str">
        <f t="shared" si="3"/>
        <v>Esp.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03020134</v>
      </c>
      <c r="H49" s="419" t="str">
        <f t="shared" si="3"/>
        <v>Esp.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03020134</v>
      </c>
      <c r="H50" s="419" t="str">
        <f t="shared" si="3"/>
        <v>Esp.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03020134</v>
      </c>
      <c r="H51" s="419" t="str">
        <f t="shared" si="3"/>
        <v>Esp.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03020134</v>
      </c>
      <c r="H52" s="419" t="str">
        <f t="shared" si="3"/>
        <v>Esp.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03020134</v>
      </c>
      <c r="H53" s="419" t="str">
        <f t="shared" si="3"/>
        <v>Esp.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03020134</v>
      </c>
      <c r="H54" s="419" t="str">
        <f t="shared" si="3"/>
        <v>Esp.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03020134</v>
      </c>
      <c r="H55" s="419" t="str">
        <f t="shared" si="3"/>
        <v>Esp.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03020134</v>
      </c>
      <c r="H56" s="419" t="str">
        <f t="shared" si="3"/>
        <v>Esp.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03020134</v>
      </c>
      <c r="H57" s="419" t="str">
        <f t="shared" si="3"/>
        <v>Esp.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03020134</v>
      </c>
      <c r="H58" s="419" t="str">
        <f t="shared" si="3"/>
        <v>Esp.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03020134</v>
      </c>
      <c r="H59" s="419" t="str">
        <f t="shared" si="3"/>
        <v>Esp.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03020134</v>
      </c>
      <c r="H60" s="419" t="str">
        <f t="shared" si="3"/>
        <v>Esp.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03020134</v>
      </c>
      <c r="H61" s="419" t="str">
        <f t="shared" si="3"/>
        <v>Esp.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03020134</v>
      </c>
      <c r="H62" s="419" t="str">
        <f t="shared" si="3"/>
        <v>Esp.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topLeftCell="A4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03020134</v>
      </c>
      <c r="H16" s="415" t="str">
        <f>+$H$2</f>
        <v>Esp.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03020134</v>
      </c>
      <c r="H17" s="415" t="str">
        <f t="shared" ref="H17:H29" si="0">+$H$2</f>
        <v>Esp.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03020134</v>
      </c>
      <c r="H18" s="415" t="str">
        <f t="shared" si="0"/>
        <v>Esp.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03020134</v>
      </c>
      <c r="H19" s="415" t="str">
        <f t="shared" si="0"/>
        <v>Esp.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03020134</v>
      </c>
      <c r="H20" s="415" t="str">
        <f t="shared" si="0"/>
        <v>Esp.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03020134</v>
      </c>
      <c r="H21" s="415" t="str">
        <f t="shared" si="0"/>
        <v>Esp.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03020134</v>
      </c>
      <c r="H22" s="415" t="str">
        <f t="shared" si="0"/>
        <v>Esp.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03020134</v>
      </c>
      <c r="H23" s="415" t="str">
        <f t="shared" si="0"/>
        <v>Esp.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03020134</v>
      </c>
      <c r="H24" s="415" t="str">
        <f t="shared" si="0"/>
        <v>Esp.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03020134</v>
      </c>
      <c r="H25" s="415" t="str">
        <f t="shared" si="0"/>
        <v>Esp.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03020134</v>
      </c>
      <c r="H26" s="415" t="str">
        <f t="shared" si="0"/>
        <v>Esp.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03020134</v>
      </c>
      <c r="H27" s="415" t="str">
        <f t="shared" si="0"/>
        <v>Esp.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03020134</v>
      </c>
      <c r="H28" s="415" t="str">
        <f t="shared" si="0"/>
        <v>Esp.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03020134</v>
      </c>
      <c r="H29" s="415" t="str">
        <f t="shared" si="0"/>
        <v>Esp.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03020134</v>
      </c>
      <c r="H32" s="419" t="str">
        <f>+$H$29</f>
        <v>Esp.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03020134</v>
      </c>
      <c r="H33" s="419" t="str">
        <f t="shared" ref="H33:H62" si="3">+$H$29</f>
        <v>Esp.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03020134</v>
      </c>
      <c r="H34" s="419" t="str">
        <f t="shared" si="3"/>
        <v>Esp.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03020134</v>
      </c>
      <c r="H35" s="419" t="str">
        <f t="shared" si="3"/>
        <v>Esp.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03020134</v>
      </c>
      <c r="H36" s="419" t="str">
        <f t="shared" si="3"/>
        <v>Esp.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MROUND($H$6*$B$3*5%,1000)</f>
        <v>0</v>
      </c>
      <c r="N36" t="s">
        <v>1276</v>
      </c>
    </row>
    <row r="37" spans="1:14">
      <c r="G37" t="str">
        <f t="shared" si="2"/>
        <v>03020134</v>
      </c>
      <c r="H37" s="419" t="str">
        <f t="shared" si="3"/>
        <v>Esp.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03020134</v>
      </c>
      <c r="H38" s="419" t="str">
        <f t="shared" si="3"/>
        <v>Esp.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03020134</v>
      </c>
      <c r="H39" s="419" t="str">
        <f t="shared" si="3"/>
        <v>Esp.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03020134</v>
      </c>
      <c r="H40" s="419" t="str">
        <f t="shared" si="3"/>
        <v>Esp.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03020134</v>
      </c>
      <c r="H41" s="419" t="str">
        <f t="shared" si="3"/>
        <v>Esp.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+MROUND((B7+(B6*2))*H7*80%,1000)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03020134</v>
      </c>
      <c r="H42" s="419" t="str">
        <f t="shared" si="3"/>
        <v>Esp.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03020134</v>
      </c>
      <c r="H43" s="419" t="str">
        <f t="shared" si="3"/>
        <v>Esp.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03020134</v>
      </c>
      <c r="H44" s="419" t="str">
        <f t="shared" si="3"/>
        <v>Esp.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03020134</v>
      </c>
      <c r="H45" s="419" t="str">
        <f t="shared" si="3"/>
        <v>Esp. en Derecho Penal</v>
      </c>
      <c r="M45" s="394"/>
    </row>
    <row r="46" spans="1:14">
      <c r="G46" t="str">
        <f t="shared" si="2"/>
        <v>03020134</v>
      </c>
      <c r="H46" s="419" t="str">
        <f t="shared" si="3"/>
        <v>Esp.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03020134</v>
      </c>
      <c r="H47" s="419" t="str">
        <f t="shared" si="3"/>
        <v>Esp.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03020134</v>
      </c>
      <c r="H48" s="419" t="str">
        <f t="shared" si="3"/>
        <v>Esp.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03020134</v>
      </c>
      <c r="H49" s="419" t="str">
        <f t="shared" si="3"/>
        <v>Esp.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03020134</v>
      </c>
      <c r="H50" s="419" t="str">
        <f t="shared" si="3"/>
        <v>Esp.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03020134</v>
      </c>
      <c r="H51" s="419" t="str">
        <f t="shared" si="3"/>
        <v>Esp.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03020134</v>
      </c>
      <c r="H52" s="419" t="str">
        <f t="shared" si="3"/>
        <v>Esp.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03020134</v>
      </c>
      <c r="H53" s="419" t="str">
        <f t="shared" si="3"/>
        <v>Esp.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03020134</v>
      </c>
      <c r="H54" s="419" t="str">
        <f t="shared" si="3"/>
        <v>Esp.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03020134</v>
      </c>
      <c r="H55" s="419" t="str">
        <f t="shared" si="3"/>
        <v>Esp.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03020134</v>
      </c>
      <c r="H56" s="419" t="str">
        <f t="shared" si="3"/>
        <v>Esp.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03020134</v>
      </c>
      <c r="H57" s="419" t="str">
        <f t="shared" si="3"/>
        <v>Esp.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03020134</v>
      </c>
      <c r="H58" s="419" t="str">
        <f t="shared" si="3"/>
        <v>Esp.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03020134</v>
      </c>
      <c r="H59" s="419" t="str">
        <f t="shared" si="3"/>
        <v>Esp.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03020134</v>
      </c>
      <c r="H60" s="419" t="str">
        <f t="shared" si="3"/>
        <v>Esp.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03020134</v>
      </c>
      <c r="H61" s="419" t="str">
        <f t="shared" si="3"/>
        <v>Esp.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03020134</v>
      </c>
      <c r="H62" s="419" t="str">
        <f t="shared" si="3"/>
        <v>Esp.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03020134</v>
      </c>
      <c r="H16" s="415" t="str">
        <f>+$H$2</f>
        <v>Esp.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03020134</v>
      </c>
      <c r="H17" s="415" t="str">
        <f t="shared" ref="H17:H29" si="0">+$H$2</f>
        <v>Esp.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03020134</v>
      </c>
      <c r="H18" s="415" t="str">
        <f t="shared" si="0"/>
        <v>Esp.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03020134</v>
      </c>
      <c r="H19" s="415" t="str">
        <f t="shared" si="0"/>
        <v>Esp.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03020134</v>
      </c>
      <c r="H20" s="415" t="str">
        <f t="shared" si="0"/>
        <v>Esp.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03020134</v>
      </c>
      <c r="H21" s="415" t="str">
        <f t="shared" si="0"/>
        <v>Esp.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03020134</v>
      </c>
      <c r="H22" s="415" t="str">
        <f t="shared" si="0"/>
        <v>Esp.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03020134</v>
      </c>
      <c r="H23" s="415" t="str">
        <f t="shared" si="0"/>
        <v>Esp.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03020134</v>
      </c>
      <c r="H24" s="415" t="str">
        <f t="shared" si="0"/>
        <v>Esp.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03020134</v>
      </c>
      <c r="H25" s="415" t="str">
        <f t="shared" si="0"/>
        <v>Esp.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03020134</v>
      </c>
      <c r="H26" s="415" t="str">
        <f t="shared" si="0"/>
        <v>Esp.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03020134</v>
      </c>
      <c r="H27" s="415" t="str">
        <f t="shared" si="0"/>
        <v>Esp.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03020134</v>
      </c>
      <c r="H28" s="415" t="str">
        <f t="shared" si="0"/>
        <v>Esp.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03020134</v>
      </c>
      <c r="H29" s="415" t="str">
        <f t="shared" si="0"/>
        <v>Esp.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03020134</v>
      </c>
      <c r="H32" s="419" t="str">
        <f>+$H$29</f>
        <v>Esp.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03020134</v>
      </c>
      <c r="H33" s="419" t="str">
        <f t="shared" ref="H33:H62" si="3">+$H$29</f>
        <v>Esp.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03020134</v>
      </c>
      <c r="H34" s="419" t="str">
        <f t="shared" si="3"/>
        <v>Esp.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03020134</v>
      </c>
      <c r="H35" s="419" t="str">
        <f t="shared" si="3"/>
        <v>Esp.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03020134</v>
      </c>
      <c r="H36" s="419" t="str">
        <f t="shared" si="3"/>
        <v>Esp.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MROUND($H$6*$B$3*5%,1000)</f>
        <v>0</v>
      </c>
      <c r="N36" t="s">
        <v>1276</v>
      </c>
    </row>
    <row r="37" spans="1:14">
      <c r="G37" t="str">
        <f t="shared" si="2"/>
        <v>03020134</v>
      </c>
      <c r="H37" s="419" t="str">
        <f t="shared" si="3"/>
        <v>Esp.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03020134</v>
      </c>
      <c r="H38" s="419" t="str">
        <f t="shared" si="3"/>
        <v>Esp.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03020134</v>
      </c>
      <c r="H39" s="419" t="str">
        <f t="shared" si="3"/>
        <v>Esp.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03020134</v>
      </c>
      <c r="H40" s="419" t="str">
        <f t="shared" si="3"/>
        <v>Esp.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03020134</v>
      </c>
      <c r="H41" s="419" t="str">
        <f t="shared" si="3"/>
        <v>Esp.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+MROUND((B7+(B6*2))*H7*80%,1000)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03020134</v>
      </c>
      <c r="H42" s="419" t="str">
        <f t="shared" si="3"/>
        <v>Esp.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03020134</v>
      </c>
      <c r="H43" s="419" t="str">
        <f t="shared" si="3"/>
        <v>Esp.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03020134</v>
      </c>
      <c r="H44" s="419" t="str">
        <f t="shared" si="3"/>
        <v>Esp.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03020134</v>
      </c>
      <c r="H45" s="419" t="str">
        <f t="shared" si="3"/>
        <v>Esp. en Derecho Penal</v>
      </c>
      <c r="M45" s="394"/>
    </row>
    <row r="46" spans="1:14">
      <c r="G46" t="str">
        <f t="shared" si="2"/>
        <v>03020134</v>
      </c>
      <c r="H46" s="419" t="str">
        <f t="shared" si="3"/>
        <v>Esp.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03020134</v>
      </c>
      <c r="H47" s="419" t="str">
        <f t="shared" si="3"/>
        <v>Esp.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03020134</v>
      </c>
      <c r="H48" s="419" t="str">
        <f t="shared" si="3"/>
        <v>Esp.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03020134</v>
      </c>
      <c r="H49" s="419" t="str">
        <f t="shared" si="3"/>
        <v>Esp.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03020134</v>
      </c>
      <c r="H50" s="419" t="str">
        <f t="shared" si="3"/>
        <v>Esp.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03020134</v>
      </c>
      <c r="H51" s="419" t="str">
        <f t="shared" si="3"/>
        <v>Esp.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03020134</v>
      </c>
      <c r="H52" s="419" t="str">
        <f t="shared" si="3"/>
        <v>Esp.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03020134</v>
      </c>
      <c r="H53" s="419" t="str">
        <f t="shared" si="3"/>
        <v>Esp.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03020134</v>
      </c>
      <c r="H54" s="419" t="str">
        <f t="shared" si="3"/>
        <v>Esp.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03020134</v>
      </c>
      <c r="H55" s="419" t="str">
        <f t="shared" si="3"/>
        <v>Esp.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03020134</v>
      </c>
      <c r="H56" s="419" t="str">
        <f t="shared" si="3"/>
        <v>Esp.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03020134</v>
      </c>
      <c r="H57" s="419" t="str">
        <f t="shared" si="3"/>
        <v>Esp.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03020134</v>
      </c>
      <c r="H58" s="419" t="str">
        <f t="shared" si="3"/>
        <v>Esp.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03020134</v>
      </c>
      <c r="H59" s="419" t="str">
        <f t="shared" si="3"/>
        <v>Esp.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03020134</v>
      </c>
      <c r="H60" s="419" t="str">
        <f t="shared" si="3"/>
        <v>Esp.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03020134</v>
      </c>
      <c r="H61" s="419" t="str">
        <f t="shared" si="3"/>
        <v>Esp.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03020134</v>
      </c>
      <c r="H62" s="419" t="str">
        <f t="shared" si="3"/>
        <v>Esp.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03020134</v>
      </c>
      <c r="H16" s="415" t="str">
        <f>+$H$2</f>
        <v>Esp.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03020134</v>
      </c>
      <c r="H17" s="415" t="str">
        <f t="shared" ref="H17:H29" si="0">+$H$2</f>
        <v>Esp.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03020134</v>
      </c>
      <c r="H18" s="415" t="str">
        <f t="shared" si="0"/>
        <v>Esp.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03020134</v>
      </c>
      <c r="H19" s="415" t="str">
        <f t="shared" si="0"/>
        <v>Esp.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03020134</v>
      </c>
      <c r="H20" s="415" t="str">
        <f t="shared" si="0"/>
        <v>Esp.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03020134</v>
      </c>
      <c r="H21" s="415" t="str">
        <f t="shared" si="0"/>
        <v>Esp.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03020134</v>
      </c>
      <c r="H22" s="415" t="str">
        <f t="shared" si="0"/>
        <v>Esp.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03020134</v>
      </c>
      <c r="H23" s="415" t="str">
        <f t="shared" si="0"/>
        <v>Esp.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03020134</v>
      </c>
      <c r="H24" s="415" t="str">
        <f t="shared" si="0"/>
        <v>Esp.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03020134</v>
      </c>
      <c r="H25" s="415" t="str">
        <f t="shared" si="0"/>
        <v>Esp.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03020134</v>
      </c>
      <c r="H26" s="415" t="str">
        <f t="shared" si="0"/>
        <v>Esp.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03020134</v>
      </c>
      <c r="H27" s="415" t="str">
        <f t="shared" si="0"/>
        <v>Esp.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03020134</v>
      </c>
      <c r="H28" s="415" t="str">
        <f t="shared" si="0"/>
        <v>Esp.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03020134</v>
      </c>
      <c r="H29" s="415" t="str">
        <f t="shared" si="0"/>
        <v>Esp.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03020134</v>
      </c>
      <c r="H32" s="419" t="str">
        <f>+$H$29</f>
        <v>Esp.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03020134</v>
      </c>
      <c r="H33" s="419" t="str">
        <f t="shared" ref="H33:H62" si="3">+$H$29</f>
        <v>Esp.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03020134</v>
      </c>
      <c r="H34" s="419" t="str">
        <f t="shared" si="3"/>
        <v>Esp.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03020134</v>
      </c>
      <c r="H35" s="419" t="str">
        <f t="shared" si="3"/>
        <v>Esp.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03020134</v>
      </c>
      <c r="H36" s="419" t="str">
        <f t="shared" si="3"/>
        <v>Esp.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MROUND($H$6*$B$3*5%,1000)</f>
        <v>0</v>
      </c>
      <c r="N36" t="s">
        <v>1276</v>
      </c>
    </row>
    <row r="37" spans="1:14">
      <c r="G37" t="str">
        <f t="shared" si="2"/>
        <v>03020134</v>
      </c>
      <c r="H37" s="419" t="str">
        <f t="shared" si="3"/>
        <v>Esp.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03020134</v>
      </c>
      <c r="H38" s="419" t="str">
        <f t="shared" si="3"/>
        <v>Esp.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03020134</v>
      </c>
      <c r="H39" s="419" t="str">
        <f t="shared" si="3"/>
        <v>Esp.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03020134</v>
      </c>
      <c r="H40" s="419" t="str">
        <f t="shared" si="3"/>
        <v>Esp.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03020134</v>
      </c>
      <c r="H41" s="419" t="str">
        <f t="shared" si="3"/>
        <v>Esp.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+MROUND((B7+(B6*2))*H7*80%,1000)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03020134</v>
      </c>
      <c r="H42" s="419" t="str">
        <f t="shared" si="3"/>
        <v>Esp.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03020134</v>
      </c>
      <c r="H43" s="419" t="str">
        <f t="shared" si="3"/>
        <v>Esp.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03020134</v>
      </c>
      <c r="H44" s="419" t="str">
        <f t="shared" si="3"/>
        <v>Esp.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03020134</v>
      </c>
      <c r="H45" s="419" t="str">
        <f t="shared" si="3"/>
        <v>Esp. en Derecho Penal</v>
      </c>
      <c r="M45" s="394"/>
    </row>
    <row r="46" spans="1:14">
      <c r="G46" t="str">
        <f t="shared" si="2"/>
        <v>03020134</v>
      </c>
      <c r="H46" s="419" t="str">
        <f t="shared" si="3"/>
        <v>Esp.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03020134</v>
      </c>
      <c r="H47" s="419" t="str">
        <f t="shared" si="3"/>
        <v>Esp.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03020134</v>
      </c>
      <c r="H48" s="419" t="str">
        <f t="shared" si="3"/>
        <v>Esp.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03020134</v>
      </c>
      <c r="H49" s="419" t="str">
        <f t="shared" si="3"/>
        <v>Esp.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03020134</v>
      </c>
      <c r="H50" s="419" t="str">
        <f t="shared" si="3"/>
        <v>Esp.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03020134</v>
      </c>
      <c r="H51" s="419" t="str">
        <f t="shared" si="3"/>
        <v>Esp.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03020134</v>
      </c>
      <c r="H52" s="419" t="str">
        <f t="shared" si="3"/>
        <v>Esp.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03020134</v>
      </c>
      <c r="H53" s="419" t="str">
        <f t="shared" si="3"/>
        <v>Esp.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03020134</v>
      </c>
      <c r="H54" s="419" t="str">
        <f t="shared" si="3"/>
        <v>Esp.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03020134</v>
      </c>
      <c r="H55" s="419" t="str">
        <f t="shared" si="3"/>
        <v>Esp.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03020134</v>
      </c>
      <c r="H56" s="419" t="str">
        <f t="shared" si="3"/>
        <v>Esp.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03020134</v>
      </c>
      <c r="H57" s="419" t="str">
        <f t="shared" si="3"/>
        <v>Esp.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03020134</v>
      </c>
      <c r="H58" s="419" t="str">
        <f t="shared" si="3"/>
        <v>Esp.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03020134</v>
      </c>
      <c r="H59" s="419" t="str">
        <f t="shared" si="3"/>
        <v>Esp.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03020134</v>
      </c>
      <c r="H60" s="419" t="str">
        <f t="shared" si="3"/>
        <v>Esp.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03020134</v>
      </c>
      <c r="H61" s="419" t="str">
        <f t="shared" si="3"/>
        <v>Esp.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03020134</v>
      </c>
      <c r="H62" s="419" t="str">
        <f t="shared" si="3"/>
        <v>Esp.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03020134</v>
      </c>
      <c r="H16" s="415" t="str">
        <f>+$H$2</f>
        <v>Esp.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03020134</v>
      </c>
      <c r="H17" s="415" t="str">
        <f t="shared" ref="H17:H29" si="0">+$H$2</f>
        <v>Esp.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03020134</v>
      </c>
      <c r="H18" s="415" t="str">
        <f t="shared" si="0"/>
        <v>Esp.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03020134</v>
      </c>
      <c r="H19" s="415" t="str">
        <f t="shared" si="0"/>
        <v>Esp.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03020134</v>
      </c>
      <c r="H20" s="415" t="str">
        <f t="shared" si="0"/>
        <v>Esp.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03020134</v>
      </c>
      <c r="H21" s="415" t="str">
        <f t="shared" si="0"/>
        <v>Esp.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03020134</v>
      </c>
      <c r="H22" s="415" t="str">
        <f t="shared" si="0"/>
        <v>Esp.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03020134</v>
      </c>
      <c r="H23" s="415" t="str">
        <f t="shared" si="0"/>
        <v>Esp.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03020134</v>
      </c>
      <c r="H24" s="415" t="str">
        <f t="shared" si="0"/>
        <v>Esp.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03020134</v>
      </c>
      <c r="H25" s="415" t="str">
        <f t="shared" si="0"/>
        <v>Esp.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03020134</v>
      </c>
      <c r="H26" s="415" t="str">
        <f t="shared" si="0"/>
        <v>Esp.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03020134</v>
      </c>
      <c r="H27" s="415" t="str">
        <f t="shared" si="0"/>
        <v>Esp.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03020134</v>
      </c>
      <c r="H28" s="415" t="str">
        <f t="shared" si="0"/>
        <v>Esp.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03020134</v>
      </c>
      <c r="H29" s="415" t="str">
        <f t="shared" si="0"/>
        <v>Esp.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03020134</v>
      </c>
      <c r="H32" s="419" t="str">
        <f>+$H$29</f>
        <v>Esp.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03020134</v>
      </c>
      <c r="H33" s="419" t="str">
        <f t="shared" ref="H33:H62" si="3">+$H$29</f>
        <v>Esp.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03020134</v>
      </c>
      <c r="H34" s="419" t="str">
        <f t="shared" si="3"/>
        <v>Esp.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03020134</v>
      </c>
      <c r="H35" s="419" t="str">
        <f t="shared" si="3"/>
        <v>Esp.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03020134</v>
      </c>
      <c r="H36" s="419" t="str">
        <f t="shared" si="3"/>
        <v>Esp.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MROUND($H$6*$B$3*5%,1000)</f>
        <v>0</v>
      </c>
      <c r="N36" t="s">
        <v>1276</v>
      </c>
    </row>
    <row r="37" spans="1:14">
      <c r="G37" t="str">
        <f t="shared" si="2"/>
        <v>03020134</v>
      </c>
      <c r="H37" s="419" t="str">
        <f t="shared" si="3"/>
        <v>Esp.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03020134</v>
      </c>
      <c r="H38" s="419" t="str">
        <f t="shared" si="3"/>
        <v>Esp.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03020134</v>
      </c>
      <c r="H39" s="419" t="str">
        <f t="shared" si="3"/>
        <v>Esp.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03020134</v>
      </c>
      <c r="H40" s="419" t="str">
        <f t="shared" si="3"/>
        <v>Esp.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03020134</v>
      </c>
      <c r="H41" s="419" t="str">
        <f t="shared" si="3"/>
        <v>Esp.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+MROUND((B7+(B6*2))*H7*80%,1000)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03020134</v>
      </c>
      <c r="H42" s="419" t="str">
        <f t="shared" si="3"/>
        <v>Esp.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03020134</v>
      </c>
      <c r="H43" s="419" t="str">
        <f t="shared" si="3"/>
        <v>Esp.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03020134</v>
      </c>
      <c r="H44" s="419" t="str">
        <f t="shared" si="3"/>
        <v>Esp.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03020134</v>
      </c>
      <c r="H45" s="419" t="str">
        <f t="shared" si="3"/>
        <v>Esp. en Derecho Penal</v>
      </c>
      <c r="M45" s="394"/>
    </row>
    <row r="46" spans="1:14">
      <c r="G46" t="str">
        <f t="shared" si="2"/>
        <v>03020134</v>
      </c>
      <c r="H46" s="419" t="str">
        <f t="shared" si="3"/>
        <v>Esp.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03020134</v>
      </c>
      <c r="H47" s="419" t="str">
        <f t="shared" si="3"/>
        <v>Esp.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03020134</v>
      </c>
      <c r="H48" s="419" t="str">
        <f t="shared" si="3"/>
        <v>Esp.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03020134</v>
      </c>
      <c r="H49" s="419" t="str">
        <f t="shared" si="3"/>
        <v>Esp.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03020134</v>
      </c>
      <c r="H50" s="419" t="str">
        <f t="shared" si="3"/>
        <v>Esp.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03020134</v>
      </c>
      <c r="H51" s="419" t="str">
        <f t="shared" si="3"/>
        <v>Esp.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03020134</v>
      </c>
      <c r="H52" s="419" t="str">
        <f t="shared" si="3"/>
        <v>Esp.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03020134</v>
      </c>
      <c r="H53" s="419" t="str">
        <f t="shared" si="3"/>
        <v>Esp.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03020134</v>
      </c>
      <c r="H54" s="419" t="str">
        <f t="shared" si="3"/>
        <v>Esp.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03020134</v>
      </c>
      <c r="H55" s="419" t="str">
        <f t="shared" si="3"/>
        <v>Esp.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03020134</v>
      </c>
      <c r="H56" s="419" t="str">
        <f t="shared" si="3"/>
        <v>Esp.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03020134</v>
      </c>
      <c r="H57" s="419" t="str">
        <f t="shared" si="3"/>
        <v>Esp.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03020134</v>
      </c>
      <c r="H58" s="419" t="str">
        <f t="shared" si="3"/>
        <v>Esp.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03020134</v>
      </c>
      <c r="H59" s="419" t="str">
        <f t="shared" si="3"/>
        <v>Esp.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03020134</v>
      </c>
      <c r="H60" s="419" t="str">
        <f t="shared" si="3"/>
        <v>Esp.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03020134</v>
      </c>
      <c r="H61" s="419" t="str">
        <f t="shared" si="3"/>
        <v>Esp.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03020134</v>
      </c>
      <c r="H62" s="419" t="str">
        <f t="shared" si="3"/>
        <v>Esp.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39" zoomScale="90" zoomScaleNormal="90" workbookViewId="0">
      <selection activeCell="J50" sqref="J50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en Derecho Penal</v>
      </c>
      <c r="L2" t="s">
        <v>1140</v>
      </c>
      <c r="M2" s="416">
        <v>44108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03020134</v>
      </c>
      <c r="H16" s="415" t="str">
        <f>+$H$2</f>
        <v>Esp.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+Nueva!M16+'Nueva 2'!M16+'Nueva 3'!M16+'Nueva 4'!M16+'Continua 1'!M16+'Continua 2'!M16+'Continua 3'!M16+'Continua 4'!M16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03020134</v>
      </c>
      <c r="H17" s="415" t="str">
        <f t="shared" ref="H17:H29" si="0">+$H$2</f>
        <v>Esp.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+Nueva!M17+'Nueva 2'!M17+'Nueva 3'!M17+'Nueva 4'!M17+'Continua 1'!M17+'Continua 2'!M17+'Continua 3'!M17+'Continua 4'!M17</f>
        <v>177413000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03020134</v>
      </c>
      <c r="H18" s="415" t="str">
        <f t="shared" si="0"/>
        <v>Esp.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+Nueva!M18+'Nueva 2'!M18+'Nueva 3'!M18+'Nueva 4'!M18+'Continua 1'!M18+'Continua 2'!M18+'Continua 3'!M18+'Continua 4'!M18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03020134</v>
      </c>
      <c r="H19" s="415" t="str">
        <f t="shared" si="0"/>
        <v>Esp.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+Nueva!M19+'Nueva 2'!M19+'Nueva 3'!M19+'Nueva 4'!M19+'Continua 1'!M19+'Continua 2'!M19+'Continua 3'!M19+'Continua 4'!M19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03020134</v>
      </c>
      <c r="H20" s="415" t="str">
        <f t="shared" si="0"/>
        <v>Esp.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+Nueva!M20+'Nueva 2'!M20+'Nueva 3'!M20+'Nueva 4'!M20+'Continua 1'!M20+'Continua 2'!M20+'Continua 3'!M20+'Continua 4'!M20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03020134</v>
      </c>
      <c r="H21" s="415" t="str">
        <f t="shared" si="0"/>
        <v>Esp.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+Nueva!M21+'Nueva 2'!M21+'Nueva 3'!M21+'Nueva 4'!M21+'Continua 1'!M21+'Continua 2'!M21+'Continua 3'!M21+'Continua 4'!M21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03020134</v>
      </c>
      <c r="H22" s="415" t="str">
        <f t="shared" si="0"/>
        <v>Esp.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+Nueva!M22+'Nueva 2'!M22+'Nueva 3'!M22+'Nueva 4'!M22+'Continua 1'!M22+'Continua 2'!M22+'Continua 3'!M22+'Continua 4'!M22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03020134</v>
      </c>
      <c r="H23" s="415" t="str">
        <f t="shared" si="0"/>
        <v>Esp.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+Nueva!M23+'Nueva 2'!M23+'Nueva 3'!M23+'Nueva 4'!M23+'Continua 1'!M23+'Continua 2'!M23+'Continua 3'!M23+'Continua 4'!M23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03020134</v>
      </c>
      <c r="H24" s="415" t="str">
        <f t="shared" si="0"/>
        <v>Esp.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+Nueva!M24+'Nueva 2'!M24+'Nueva 3'!M24+'Nueva 4'!M24+'Continua 1'!M24+'Continua 2'!M24+'Continua 3'!M24+'Continua 4'!M24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03020134</v>
      </c>
      <c r="H25" s="415" t="str">
        <f t="shared" si="0"/>
        <v>Esp.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+Nueva!M25+'Nueva 2'!M25+'Nueva 3'!M25+'Nueva 4'!M25+'Continua 1'!M25+'Continua 2'!M25+'Continua 3'!M25+'Continua 4'!M25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03020134</v>
      </c>
      <c r="H26" s="415" t="str">
        <f t="shared" si="0"/>
        <v>Esp.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+Nueva!M26+'Nueva 2'!M26+'Nueva 3'!M26+'Nueva 4'!M26+'Continua 1'!M26+'Continua 2'!M26+'Continua 3'!M26+'Continua 4'!M26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03020134</v>
      </c>
      <c r="H27" s="415" t="str">
        <f t="shared" si="0"/>
        <v>Esp.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+Nueva!M27+'Nueva 2'!M27+'Nueva 3'!M27+'Nueva 4'!M27+'Continua 1'!M27+'Continua 2'!M27+'Continua 3'!M27+'Continua 4'!M27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03020134</v>
      </c>
      <c r="H28" s="415" t="str">
        <f t="shared" si="0"/>
        <v>Esp.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+Nueva!M28+'Nueva 2'!M28+'Nueva 3'!M28+'Nueva 4'!M28+'Continua 1'!M28+'Continua 2'!M28+'Continua 3'!M28+'Continua 4'!M28</f>
        <v>177000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03020134</v>
      </c>
      <c r="H29" s="415" t="str">
        <f t="shared" si="0"/>
        <v>Esp.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+Nueva!M29+'Nueva 2'!M29+'Nueva 3'!M29+'Nueva 4'!M29+'Continua 1'!M29+'Continua 2'!M29+'Continua 3'!M29+'Continua 4'!M29</f>
        <v>532000</v>
      </c>
      <c r="N29" s="423">
        <f>+SUM(M16:M29)</f>
        <v>180618000</v>
      </c>
    </row>
    <row r="30" spans="1:14" ht="15.75">
      <c r="M30" s="418">
        <f>+Nueva!M30+'Nueva 2'!M30+'Nueva 3'!M30+'Nueva 4'!M30+'Continua 1'!M30+'Continua 2'!M30+'Continua 3'!M30+'Continua 4'!M30</f>
        <v>0</v>
      </c>
    </row>
    <row r="31" spans="1:14" ht="15.75">
      <c r="M31" s="418">
        <f>+Nueva!M31+'Nueva 2'!M31+'Nueva 3'!M31+'Nueva 4'!M31+'Continua 1'!M31+'Continua 2'!M31+'Continua 3'!M31+'Continua 4'!M31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03020134</v>
      </c>
      <c r="H32" s="419" t="str">
        <f>+$H$29</f>
        <v>Esp.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+Nueva!M32+'Nueva 2'!M32+'Nueva 3'!M32+'Nueva 4'!M32+'Continua 1'!M32+'Continua 2'!M32+'Continua 3'!M32+'Continua 4'!M32</f>
        <v>10500000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03020134</v>
      </c>
      <c r="H33" s="419" t="str">
        <f t="shared" ref="H33:H62" si="3">+$H$29</f>
        <v>Esp.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+Nueva!M33+'Nueva 2'!M33+'Nueva 3'!M33+'Nueva 4'!M33+'Continua 1'!M33+'Continua 2'!M33+'Continua 3'!M33+'Continua 4'!M33</f>
        <v>21997000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03020134</v>
      </c>
      <c r="H34" s="419" t="str">
        <f t="shared" si="3"/>
        <v>Esp.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+Nueva!M34+'Nueva 2'!M34+'Nueva 3'!M34+'Nueva 4'!M34+'Continua 1'!M34+'Continua 2'!M34+'Continua 3'!M34+'Continua 4'!M34</f>
        <v>3142000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03020134</v>
      </c>
      <c r="H35" s="419" t="str">
        <f t="shared" si="3"/>
        <v>Esp.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+Nueva!M35+'Nueva 2'!M35+'Nueva 3'!M35+'Nueva 4'!M35+'Continua 1'!M35+'Continua 2'!M35+'Continua 3'!M35+'Continua 4'!M35</f>
        <v>943000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03020134</v>
      </c>
      <c r="H36" s="419" t="str">
        <f t="shared" si="3"/>
        <v>Esp.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+Nueva!M36+'Nueva 2'!M36+'Nueva 3'!M36+'Nueva 4'!M36+'Continua 1'!M36+'Continua 2'!M36+'Continua 3'!M36+'Continua 4'!M36</f>
        <v>1571000</v>
      </c>
      <c r="N36" t="s">
        <v>1276</v>
      </c>
    </row>
    <row r="37" spans="1:14" ht="15.75">
      <c r="G37" t="str">
        <f t="shared" si="2"/>
        <v>03020134</v>
      </c>
      <c r="H37" s="419" t="str">
        <f t="shared" si="3"/>
        <v>Esp. en Derecho Penal</v>
      </c>
      <c r="M37" s="418">
        <f>+Nueva!M37+'Nueva 2'!M37+'Nueva 3'!M37+'Nueva 4'!M37+'Continua 1'!M37+'Continua 2'!M37+'Continua 3'!M37+'Continua 4'!M37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03020134</v>
      </c>
      <c r="H38" s="419" t="str">
        <f t="shared" si="3"/>
        <v>Esp.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+Nueva!M38+'Nueva 2'!M38+'Nueva 3'!M38+'Nueva 4'!M38+'Continua 1'!M38+'Continua 2'!M38+'Continua 3'!M38+'Continua 4'!M38</f>
        <v>1571000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03020134</v>
      </c>
      <c r="H39" s="419" t="str">
        <f t="shared" si="3"/>
        <v>Esp.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+Nueva!M39+'Nueva 2'!M39+'Nueva 3'!M39+'Nueva 4'!M39+'Continua 1'!M39+'Continua 2'!M39+'Continua 3'!M39+'Continua 4'!M39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03020134</v>
      </c>
      <c r="H40" s="419" t="str">
        <f t="shared" si="3"/>
        <v>Esp.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+Nueva!M40+'Nueva 2'!M40+'Nueva 3'!M40+'Nueva 4'!M40+'Continua 1'!M40+'Continua 2'!M40+'Continua 3'!M40+'Continua 4'!M40</f>
        <v>80000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03020134</v>
      </c>
      <c r="H41" s="419" t="str">
        <f t="shared" si="3"/>
        <v>Esp.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+Nueva!M41+'Nueva 2'!M41+'Nueva 3'!M41+'Nueva 4'!M41+'Continua 1'!M41+'Continua 2'!M41+'Continua 3'!M41+'Continua 4'!M41</f>
        <v>5032000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03020134</v>
      </c>
      <c r="H42" s="419" t="str">
        <f t="shared" si="3"/>
        <v>Esp.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+Nueva!M42+'Nueva 2'!M42+'Nueva 3'!M42+'Nueva 4'!M42+'Continua 1'!M42+'Continua 2'!M42+'Continua 3'!M42+'Continua 4'!M42</f>
        <v>3600000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03020134</v>
      </c>
      <c r="H43" s="419" t="str">
        <f t="shared" si="3"/>
        <v>Esp.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+Nueva!M43+'Nueva 2'!M43+'Nueva 3'!M43+'Nueva 4'!M43+'Continua 1'!M43+'Continua 2'!M43+'Continua 3'!M43+'Continua 4'!M43</f>
        <v>200000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03020134</v>
      </c>
      <c r="H44" s="419" t="str">
        <f t="shared" si="3"/>
        <v>Esp.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+Nueva!M44+'Nueva 2'!M44+'Nueva 3'!M44+'Nueva 4'!M44+'Continua 1'!M44+'Continua 2'!M44+'Continua 3'!M44+'Continua 4'!M44</f>
        <v>3016000</v>
      </c>
    </row>
    <row r="45" spans="1:14">
      <c r="G45" t="str">
        <f t="shared" si="2"/>
        <v>03020134</v>
      </c>
      <c r="H45" s="419" t="str">
        <f t="shared" si="3"/>
        <v>Esp. en Derecho Penal</v>
      </c>
      <c r="M45" s="394"/>
    </row>
    <row r="46" spans="1:14">
      <c r="G46" t="str">
        <f t="shared" si="2"/>
        <v>03020134</v>
      </c>
      <c r="H46" s="419" t="str">
        <f t="shared" si="3"/>
        <v>Esp.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03020134</v>
      </c>
      <c r="H47" s="419" t="str">
        <f t="shared" si="3"/>
        <v>Esp.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427">
        <f>+'[2]Sede Belmonte'!$G$30</f>
        <v>160000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03020134</v>
      </c>
      <c r="H48" s="419" t="str">
        <f t="shared" si="3"/>
        <v>Esp.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427">
        <f>+'[2]Sede Belmonte'!$H$30</f>
        <v>320000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03020134</v>
      </c>
      <c r="H49" s="419" t="str">
        <f t="shared" si="3"/>
        <v>Esp.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427">
        <f>+'[2]Sede Belmonte'!$I$30</f>
        <v>799000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03020134</v>
      </c>
      <c r="H50" s="419" t="str">
        <f t="shared" si="3"/>
        <v>Esp.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427">
        <f>+'[2]Sede Belmonte'!$J$30</f>
        <v>533000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03020134</v>
      </c>
      <c r="H51" s="419" t="str">
        <f t="shared" si="3"/>
        <v>Esp.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427">
        <f>+'[2]Sede Belmonte'!$K$30</f>
        <v>160000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03020134</v>
      </c>
      <c r="H52" s="419" t="str">
        <f t="shared" si="3"/>
        <v>Esp.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f>+'[2]Sede Belmonte'!$L$30</f>
        <v>799000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03020134</v>
      </c>
      <c r="H53" s="419" t="str">
        <f t="shared" si="3"/>
        <v>Esp.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427">
        <f>+'[2]Sede Belmonte'!$M$30</f>
        <v>133000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03020134</v>
      </c>
      <c r="H54" s="419" t="str">
        <f t="shared" si="3"/>
        <v>Esp.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427">
        <f>+'[2]Sede Belmonte'!$N$30</f>
        <v>213000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03020134</v>
      </c>
      <c r="H55" s="419" t="str">
        <f t="shared" si="3"/>
        <v>Esp.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f>+'[2]Sede Belmonte'!$O$30</f>
        <v>5327000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03020134</v>
      </c>
      <c r="H56" s="419" t="str">
        <f t="shared" si="3"/>
        <v>Esp.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f>+'[2]Sede Belmonte'!$P$30</f>
        <v>2663000</v>
      </c>
      <c r="N56" t="s">
        <v>1268</v>
      </c>
    </row>
    <row r="57" spans="1:14">
      <c r="G57" t="str">
        <f t="shared" si="2"/>
        <v>03020134</v>
      </c>
      <c r="H57" s="419" t="str">
        <f t="shared" si="3"/>
        <v>Esp. en Derecho Penal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03020134</v>
      </c>
      <c r="H58" s="419" t="str">
        <f t="shared" si="3"/>
        <v>Esp.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03020134</v>
      </c>
      <c r="H59" s="419" t="str">
        <f t="shared" si="3"/>
        <v>Esp.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672000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03020134</v>
      </c>
      <c r="H60" s="419" t="str">
        <f t="shared" si="3"/>
        <v>Esp.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5397000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03020134</v>
      </c>
      <c r="H61" s="419" t="str">
        <f t="shared" si="3"/>
        <v>Esp.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03020134</v>
      </c>
      <c r="H62" s="419" t="str">
        <f t="shared" si="3"/>
        <v>Esp.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68828000</v>
      </c>
    </row>
    <row r="64" spans="1:14">
      <c r="N64" s="424">
        <f>+N29-N62</f>
        <v>111790000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E74" sqref="E74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9"/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3"/>
    </row>
    <row r="2" spans="1:13" s="52" customFormat="1" ht="23.25" customHeight="1">
      <c r="A2" s="529" t="s">
        <v>4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"/>
    </row>
    <row r="3" spans="1:13" s="52" customFormat="1" ht="23.25" customHeight="1">
      <c r="A3" s="531" t="s">
        <v>112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"/>
    </row>
    <row r="4" spans="1:13" s="52" customFormat="1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3"/>
    </row>
    <row r="5" spans="1:13" s="52" customFormat="1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3"/>
    </row>
    <row r="6" spans="1:13" s="7" customFormat="1" ht="25.5" customHeight="1" thickBot="1">
      <c r="A6" s="56" t="s">
        <v>12</v>
      </c>
      <c r="B6" s="521" t="str">
        <f>+TOTAL!C6</f>
        <v>PEREIRA</v>
      </c>
      <c r="C6" s="522"/>
      <c r="D6" s="522"/>
      <c r="E6" s="522"/>
      <c r="F6" s="522"/>
      <c r="G6" s="522"/>
      <c r="H6" s="522"/>
      <c r="I6" s="523"/>
      <c r="J6" s="56" t="s">
        <v>113</v>
      </c>
      <c r="K6" s="493" t="str">
        <f>+TOTAL!F6</f>
        <v>2020</v>
      </c>
      <c r="L6" s="494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21" t="s">
        <v>1</v>
      </c>
      <c r="B8" s="522"/>
      <c r="C8" s="522"/>
      <c r="D8" s="522"/>
      <c r="E8" s="522"/>
      <c r="F8" s="522"/>
      <c r="G8" s="522"/>
      <c r="H8" s="522"/>
      <c r="I8" s="522"/>
      <c r="J8" s="522"/>
      <c r="K8" s="522"/>
      <c r="L8" s="523"/>
    </row>
    <row r="9" spans="1:13" s="69" customFormat="1" ht="16.5" customHeight="1" thickBot="1">
      <c r="A9" s="521" t="s">
        <v>2</v>
      </c>
      <c r="B9" s="522"/>
      <c r="C9" s="522"/>
      <c r="D9" s="522"/>
      <c r="E9" s="522"/>
      <c r="F9" s="522"/>
      <c r="G9" s="522"/>
      <c r="H9" s="522"/>
      <c r="I9" s="523"/>
      <c r="J9" s="521" t="s">
        <v>13</v>
      </c>
      <c r="K9" s="522"/>
      <c r="L9" s="523"/>
    </row>
    <row r="10" spans="1:13" s="69" customFormat="1" ht="15.75" customHeight="1">
      <c r="A10" s="547" t="str">
        <f>+TOTAL!B12</f>
        <v>Esp. en Derecho Penal</v>
      </c>
      <c r="B10" s="548"/>
      <c r="C10" s="548"/>
      <c r="D10" s="548"/>
      <c r="E10" s="548"/>
      <c r="F10" s="548"/>
      <c r="G10" s="548"/>
      <c r="H10" s="548"/>
      <c r="I10" s="549"/>
      <c r="J10" s="547" t="str">
        <f>+TOTAL!E12</f>
        <v>03020134</v>
      </c>
      <c r="K10" s="548"/>
      <c r="L10" s="549"/>
    </row>
    <row r="11" spans="1:13" s="69" customFormat="1" ht="15.75" customHeight="1" thickBot="1">
      <c r="A11" s="550"/>
      <c r="B11" s="551"/>
      <c r="C11" s="551"/>
      <c r="D11" s="551"/>
      <c r="E11" s="551"/>
      <c r="F11" s="551"/>
      <c r="G11" s="551"/>
      <c r="H11" s="551"/>
      <c r="I11" s="552"/>
      <c r="J11" s="550"/>
      <c r="K11" s="551"/>
      <c r="L11" s="552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3" t="s">
        <v>83</v>
      </c>
      <c r="B13" s="534"/>
      <c r="C13" s="534"/>
      <c r="D13" s="534"/>
      <c r="E13" s="534"/>
      <c r="F13" s="534"/>
      <c r="G13" s="534"/>
      <c r="H13" s="534"/>
      <c r="I13" s="534"/>
      <c r="J13" s="534"/>
      <c r="K13" s="534"/>
      <c r="L13" s="535"/>
    </row>
    <row r="14" spans="1:13" ht="31.5" customHeight="1">
      <c r="A14" s="500" t="s">
        <v>81</v>
      </c>
      <c r="B14" s="502" t="s">
        <v>82</v>
      </c>
      <c r="C14" s="502"/>
      <c r="D14" s="502"/>
      <c r="E14" s="502" t="s">
        <v>80</v>
      </c>
      <c r="F14" s="502"/>
      <c r="G14" s="502"/>
      <c r="H14" s="502" t="s">
        <v>86</v>
      </c>
      <c r="I14" s="502"/>
      <c r="J14" s="510" t="s">
        <v>92</v>
      </c>
      <c r="K14" s="524"/>
      <c r="L14" s="525"/>
    </row>
    <row r="15" spans="1:13" s="79" customFormat="1" ht="16.5" customHeight="1" thickBot="1">
      <c r="A15" s="501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/>
      <c r="C16" s="81"/>
      <c r="D16" s="82">
        <f>+B16+C16</f>
        <v>0</v>
      </c>
      <c r="E16" s="81">
        <v>17</v>
      </c>
      <c r="F16" s="81"/>
      <c r="G16" s="82">
        <f>+E16+F16</f>
        <v>17</v>
      </c>
      <c r="H16" s="82">
        <f>+'[1]Valores Pecuniarios 2020'!F156</f>
        <v>6653000</v>
      </c>
      <c r="I16" s="82">
        <f>+'[1]Valores Pecuniarios 2020'!G156</f>
        <v>6653000</v>
      </c>
      <c r="J16" s="83">
        <f>+E16*H16</f>
        <v>113101000</v>
      </c>
      <c r="K16" s="83">
        <f>+F16*I16</f>
        <v>0</v>
      </c>
      <c r="L16" s="408">
        <f>+J16+K16</f>
        <v>113101000</v>
      </c>
    </row>
    <row r="17" spans="1:12" ht="13.5" thickBot="1">
      <c r="A17" s="85" t="s">
        <v>22</v>
      </c>
      <c r="B17" s="86">
        <v>15</v>
      </c>
      <c r="C17" s="86"/>
      <c r="D17" s="87">
        <f>+B17+C17</f>
        <v>15</v>
      </c>
      <c r="E17" s="86"/>
      <c r="F17" s="86">
        <v>16</v>
      </c>
      <c r="G17" s="82">
        <f>+E17+F17</f>
        <v>16</v>
      </c>
      <c r="H17" s="82">
        <f>+'[1]Valores Pecuniarios 2020'!F157</f>
        <v>6653000</v>
      </c>
      <c r="I17" s="82">
        <f>+'[1]Valores Pecuniarios 2020'!G157</f>
        <v>6653000</v>
      </c>
      <c r="J17" s="83">
        <f>+E17*H17</f>
        <v>0</v>
      </c>
      <c r="K17" s="83">
        <f>+F17*I17</f>
        <v>106448000</v>
      </c>
      <c r="L17" s="409">
        <f>+J17+K17</f>
        <v>106448000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15</v>
      </c>
      <c r="C27" s="433">
        <f t="shared" ref="C27:G27" si="0">+SUM(C16:C26)</f>
        <v>0</v>
      </c>
      <c r="D27" s="433">
        <f t="shared" si="0"/>
        <v>15</v>
      </c>
      <c r="E27" s="433">
        <f t="shared" si="0"/>
        <v>17</v>
      </c>
      <c r="F27" s="433">
        <f t="shared" si="0"/>
        <v>16</v>
      </c>
      <c r="G27" s="433">
        <f t="shared" si="0"/>
        <v>33</v>
      </c>
      <c r="H27" s="92"/>
      <c r="I27" s="92"/>
      <c r="J27" s="92"/>
      <c r="K27" s="92"/>
      <c r="L27" s="94">
        <f>SUM(L16:L26)</f>
        <v>219549000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1000000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220549000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3" t="s">
        <v>84</v>
      </c>
      <c r="B32" s="534"/>
      <c r="C32" s="534"/>
      <c r="D32" s="534"/>
      <c r="E32" s="534"/>
      <c r="F32" s="534"/>
      <c r="G32" s="534"/>
      <c r="H32" s="534"/>
      <c r="I32" s="534"/>
      <c r="J32" s="534"/>
      <c r="K32" s="534"/>
      <c r="L32" s="535"/>
    </row>
    <row r="33" spans="1:12" ht="16.5" hidden="1" customHeight="1">
      <c r="A33" s="518" t="s">
        <v>99</v>
      </c>
      <c r="B33" s="508" t="s">
        <v>17</v>
      </c>
      <c r="C33" s="508"/>
      <c r="D33" s="508"/>
      <c r="E33" s="510" t="s">
        <v>34</v>
      </c>
      <c r="F33" s="511"/>
      <c r="G33" s="511"/>
      <c r="H33" s="512"/>
      <c r="I33" s="508" t="s">
        <v>87</v>
      </c>
      <c r="J33" s="536" t="s">
        <v>89</v>
      </c>
      <c r="K33" s="536" t="s">
        <v>91</v>
      </c>
      <c r="L33" s="543" t="s">
        <v>85</v>
      </c>
    </row>
    <row r="34" spans="1:12" ht="45.75" hidden="1" customHeight="1" thickBot="1">
      <c r="A34" s="501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7"/>
      <c r="J34" s="537"/>
      <c r="K34" s="537"/>
      <c r="L34" s="544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95" t="s">
        <v>94</v>
      </c>
      <c r="B52" s="496"/>
      <c r="C52" s="496"/>
      <c r="D52" s="496"/>
      <c r="E52" s="496"/>
      <c r="F52" s="496"/>
      <c r="G52" s="496"/>
      <c r="H52" s="496"/>
      <c r="I52" s="496"/>
      <c r="J52" s="496"/>
      <c r="K52" s="496"/>
      <c r="L52" s="497"/>
    </row>
    <row r="53" spans="1:12" ht="15.75" customHeight="1">
      <c r="A53" s="538" t="s">
        <v>98</v>
      </c>
      <c r="B53" s="539"/>
      <c r="C53" s="510" t="s">
        <v>106</v>
      </c>
      <c r="D53" s="511"/>
      <c r="E53" s="512"/>
      <c r="F53" s="510" t="s">
        <v>107</v>
      </c>
      <c r="G53" s="511"/>
      <c r="H53" s="512"/>
      <c r="I53" s="510" t="s">
        <v>108</v>
      </c>
      <c r="J53" s="511"/>
      <c r="K53" s="512"/>
      <c r="L53" s="543" t="s">
        <v>110</v>
      </c>
    </row>
    <row r="54" spans="1:12" ht="34.5" customHeight="1" thickBot="1">
      <c r="A54" s="540"/>
      <c r="B54" s="542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44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6653000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2">+MROUND(AVERAGE($H$16:$I$25),1000)</f>
        <v>6653000</v>
      </c>
      <c r="E57" s="436">
        <f t="shared" ref="E57:E66" si="3">+D57*C57</f>
        <v>0</v>
      </c>
      <c r="F57" s="437"/>
      <c r="G57" s="435"/>
      <c r="H57" s="438"/>
      <c r="I57" s="437"/>
      <c r="J57" s="437"/>
      <c r="K57" s="438"/>
      <c r="L57" s="439">
        <f t="shared" ref="L57:L66" si="4">+E57</f>
        <v>0</v>
      </c>
    </row>
    <row r="58" spans="1:12">
      <c r="A58" s="113" t="s">
        <v>37</v>
      </c>
      <c r="B58" s="114"/>
      <c r="C58" s="115"/>
      <c r="D58" s="435">
        <f t="shared" si="2"/>
        <v>6653000</v>
      </c>
      <c r="E58" s="436">
        <f t="shared" si="3"/>
        <v>0</v>
      </c>
      <c r="F58" s="437"/>
      <c r="G58" s="435"/>
      <c r="H58" s="438"/>
      <c r="I58" s="437"/>
      <c r="J58" s="437"/>
      <c r="K58" s="438"/>
      <c r="L58" s="439">
        <f t="shared" si="4"/>
        <v>0</v>
      </c>
    </row>
    <row r="59" spans="1:12">
      <c r="A59" s="113" t="s">
        <v>38</v>
      </c>
      <c r="B59" s="114"/>
      <c r="C59" s="115"/>
      <c r="D59" s="435">
        <f t="shared" si="2"/>
        <v>6653000</v>
      </c>
      <c r="E59" s="436">
        <f t="shared" si="3"/>
        <v>0</v>
      </c>
      <c r="F59" s="437"/>
      <c r="G59" s="435"/>
      <c r="H59" s="438"/>
      <c r="I59" s="437"/>
      <c r="J59" s="437"/>
      <c r="K59" s="438"/>
      <c r="L59" s="439">
        <f t="shared" si="4"/>
        <v>0</v>
      </c>
    </row>
    <row r="60" spans="1:12">
      <c r="A60" s="113" t="s">
        <v>39</v>
      </c>
      <c r="B60" s="114"/>
      <c r="C60" s="115"/>
      <c r="D60" s="435">
        <f t="shared" si="2"/>
        <v>6653000</v>
      </c>
      <c r="E60" s="436">
        <f t="shared" si="3"/>
        <v>0</v>
      </c>
      <c r="F60" s="437"/>
      <c r="G60" s="435"/>
      <c r="H60" s="438"/>
      <c r="I60" s="437"/>
      <c r="J60" s="437"/>
      <c r="K60" s="438"/>
      <c r="L60" s="439">
        <f t="shared" si="4"/>
        <v>0</v>
      </c>
    </row>
    <row r="61" spans="1:12">
      <c r="A61" s="113" t="s">
        <v>40</v>
      </c>
      <c r="B61" s="114"/>
      <c r="C61" s="115"/>
      <c r="D61" s="435">
        <f t="shared" si="2"/>
        <v>6653000</v>
      </c>
      <c r="E61" s="436">
        <f t="shared" si="3"/>
        <v>0</v>
      </c>
      <c r="F61" s="437"/>
      <c r="G61" s="435"/>
      <c r="H61" s="438"/>
      <c r="I61" s="437"/>
      <c r="J61" s="437"/>
      <c r="K61" s="438"/>
      <c r="L61" s="439">
        <f t="shared" si="4"/>
        <v>0</v>
      </c>
    </row>
    <row r="62" spans="1:12">
      <c r="A62" s="113" t="s">
        <v>41</v>
      </c>
      <c r="B62" s="114"/>
      <c r="C62" s="115"/>
      <c r="D62" s="435">
        <f t="shared" si="2"/>
        <v>6653000</v>
      </c>
      <c r="E62" s="436">
        <f t="shared" si="3"/>
        <v>0</v>
      </c>
      <c r="F62" s="437"/>
      <c r="G62" s="435"/>
      <c r="H62" s="438"/>
      <c r="I62" s="437"/>
      <c r="J62" s="437"/>
      <c r="K62" s="438"/>
      <c r="L62" s="439">
        <f t="shared" si="4"/>
        <v>0</v>
      </c>
    </row>
    <row r="63" spans="1:12">
      <c r="A63" s="113" t="s">
        <v>42</v>
      </c>
      <c r="B63" s="114"/>
      <c r="C63" s="115"/>
      <c r="D63" s="435">
        <f t="shared" si="2"/>
        <v>6653000</v>
      </c>
      <c r="E63" s="436">
        <f t="shared" si="3"/>
        <v>0</v>
      </c>
      <c r="F63" s="437"/>
      <c r="G63" s="435"/>
      <c r="H63" s="438"/>
      <c r="I63" s="437"/>
      <c r="J63" s="437"/>
      <c r="K63" s="438"/>
      <c r="L63" s="439">
        <f t="shared" si="4"/>
        <v>0</v>
      </c>
    </row>
    <row r="64" spans="1:12">
      <c r="A64" s="113" t="s">
        <v>43</v>
      </c>
      <c r="B64" s="114"/>
      <c r="C64" s="115"/>
      <c r="D64" s="435">
        <f t="shared" si="2"/>
        <v>6653000</v>
      </c>
      <c r="E64" s="436">
        <f t="shared" si="3"/>
        <v>0</v>
      </c>
      <c r="F64" s="437"/>
      <c r="G64" s="435"/>
      <c r="H64" s="438"/>
      <c r="I64" s="437"/>
      <c r="J64" s="437"/>
      <c r="K64" s="438"/>
      <c r="L64" s="439">
        <f t="shared" si="4"/>
        <v>0</v>
      </c>
    </row>
    <row r="65" spans="1:12">
      <c r="A65" s="113" t="s">
        <v>1395</v>
      </c>
      <c r="B65" s="114"/>
      <c r="C65" s="115"/>
      <c r="D65" s="435">
        <f t="shared" si="2"/>
        <v>6653000</v>
      </c>
      <c r="E65" s="436">
        <f t="shared" si="3"/>
        <v>0</v>
      </c>
      <c r="F65" s="437"/>
      <c r="G65" s="435"/>
      <c r="H65" s="438"/>
      <c r="I65" s="437"/>
      <c r="J65" s="437"/>
      <c r="K65" s="438"/>
      <c r="L65" s="439">
        <f t="shared" si="4"/>
        <v>0</v>
      </c>
    </row>
    <row r="66" spans="1:12" ht="13.5" thickBot="1">
      <c r="A66" s="113" t="s">
        <v>1396</v>
      </c>
      <c r="B66" s="114"/>
      <c r="C66" s="115"/>
      <c r="D66" s="435">
        <f t="shared" si="2"/>
        <v>6653000</v>
      </c>
      <c r="E66" s="436">
        <f t="shared" si="3"/>
        <v>0</v>
      </c>
      <c r="F66" s="437"/>
      <c r="G66" s="435"/>
      <c r="H66" s="438"/>
      <c r="I66" s="437"/>
      <c r="J66" s="437"/>
      <c r="K66" s="438"/>
      <c r="L66" s="439">
        <f t="shared" si="4"/>
        <v>0</v>
      </c>
    </row>
    <row r="67" spans="1:12" ht="16.5" customHeight="1" thickBot="1">
      <c r="A67" s="498" t="s">
        <v>95</v>
      </c>
      <c r="B67" s="499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0"/>
      <c r="D68" s="440"/>
      <c r="E68" s="441"/>
      <c r="F68" s="442">
        <v>9</v>
      </c>
      <c r="G68" s="440">
        <f>+MROUND($D$56*0.1,1000)</f>
        <v>665000</v>
      </c>
      <c r="H68" s="436">
        <f>+G68*F68</f>
        <v>5985000</v>
      </c>
      <c r="I68" s="442"/>
      <c r="J68" s="442"/>
      <c r="K68" s="441"/>
      <c r="L68" s="443">
        <f>+H68</f>
        <v>5985000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5">+MROUND($D$56*0.1,1000)</f>
        <v>665000</v>
      </c>
      <c r="H69" s="436">
        <f t="shared" ref="H69:H78" si="6">+G69*F69</f>
        <v>0</v>
      </c>
      <c r="I69" s="437"/>
      <c r="J69" s="437"/>
      <c r="K69" s="438"/>
      <c r="L69" s="439">
        <f t="shared" ref="L69:L78" si="7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5"/>
        <v>665000</v>
      </c>
      <c r="H70" s="436">
        <f t="shared" si="6"/>
        <v>0</v>
      </c>
      <c r="I70" s="437"/>
      <c r="J70" s="437"/>
      <c r="K70" s="438"/>
      <c r="L70" s="439">
        <f t="shared" si="7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5"/>
        <v>665000</v>
      </c>
      <c r="H71" s="436">
        <f t="shared" si="6"/>
        <v>0</v>
      </c>
      <c r="I71" s="437"/>
      <c r="J71" s="437"/>
      <c r="K71" s="438"/>
      <c r="L71" s="439">
        <f t="shared" si="7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5"/>
        <v>665000</v>
      </c>
      <c r="H72" s="436">
        <f t="shared" si="6"/>
        <v>0</v>
      </c>
      <c r="I72" s="437"/>
      <c r="J72" s="437"/>
      <c r="K72" s="438"/>
      <c r="L72" s="439">
        <f t="shared" si="7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5"/>
        <v>665000</v>
      </c>
      <c r="H73" s="436">
        <f t="shared" si="6"/>
        <v>0</v>
      </c>
      <c r="I73" s="437"/>
      <c r="J73" s="437"/>
      <c r="K73" s="438"/>
      <c r="L73" s="439">
        <f t="shared" si="7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5"/>
        <v>665000</v>
      </c>
      <c r="H74" s="436">
        <f t="shared" si="6"/>
        <v>0</v>
      </c>
      <c r="I74" s="437"/>
      <c r="J74" s="437"/>
      <c r="K74" s="438"/>
      <c r="L74" s="439">
        <f t="shared" si="7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5"/>
        <v>665000</v>
      </c>
      <c r="H75" s="436">
        <f t="shared" si="6"/>
        <v>0</v>
      </c>
      <c r="I75" s="437"/>
      <c r="J75" s="437"/>
      <c r="K75" s="438"/>
      <c r="L75" s="439">
        <f t="shared" si="7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5"/>
        <v>665000</v>
      </c>
      <c r="H76" s="444">
        <f t="shared" si="6"/>
        <v>0</v>
      </c>
      <c r="I76" s="437"/>
      <c r="J76" s="437"/>
      <c r="K76" s="438"/>
      <c r="L76" s="439">
        <f t="shared" si="7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5"/>
        <v>665000</v>
      </c>
      <c r="H77" s="436">
        <f t="shared" si="6"/>
        <v>0</v>
      </c>
      <c r="I77" s="437"/>
      <c r="J77" s="437"/>
      <c r="K77" s="438"/>
      <c r="L77" s="439">
        <f t="shared" si="7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5"/>
        <v>665000</v>
      </c>
      <c r="H78" s="444">
        <f t="shared" si="6"/>
        <v>0</v>
      </c>
      <c r="I78" s="437"/>
      <c r="J78" s="437"/>
      <c r="K78" s="438"/>
      <c r="L78" s="439">
        <f t="shared" si="7"/>
        <v>0</v>
      </c>
    </row>
    <row r="79" spans="1:12" ht="16.5" customHeight="1" thickBot="1">
      <c r="A79" s="498" t="s">
        <v>96</v>
      </c>
      <c r="B79" s="499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5985000</v>
      </c>
    </row>
    <row r="80" spans="1:12" ht="16.5" customHeight="1" thickBot="1">
      <c r="A80" s="498" t="s">
        <v>109</v>
      </c>
      <c r="B80" s="499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45" t="s">
        <v>97</v>
      </c>
      <c r="B81" s="546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5985000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84" t="s">
        <v>275</v>
      </c>
      <c r="B84" s="485"/>
      <c r="C84" s="485"/>
      <c r="D84" s="485"/>
      <c r="E84" s="485"/>
      <c r="F84" s="485"/>
      <c r="G84" s="484" t="s">
        <v>111</v>
      </c>
      <c r="H84" s="485"/>
      <c r="I84" s="485"/>
      <c r="J84" s="485"/>
      <c r="K84" s="485"/>
      <c r="L84" s="486"/>
    </row>
    <row r="85" spans="1:12" ht="15.75" customHeight="1">
      <c r="A85" s="538" t="s">
        <v>98</v>
      </c>
      <c r="B85" s="524"/>
      <c r="C85" s="539"/>
      <c r="D85" s="508" t="s">
        <v>278</v>
      </c>
      <c r="E85" s="508"/>
      <c r="F85" s="509"/>
      <c r="G85" s="500" t="s">
        <v>98</v>
      </c>
      <c r="H85" s="502"/>
      <c r="I85" s="502"/>
      <c r="J85" s="502" t="s">
        <v>279</v>
      </c>
      <c r="K85" s="502"/>
      <c r="L85" s="513"/>
    </row>
    <row r="86" spans="1:12" ht="16.5" customHeight="1" thickBot="1">
      <c r="A86" s="540"/>
      <c r="B86" s="541"/>
      <c r="C86" s="542"/>
      <c r="D86" s="76" t="s">
        <v>54</v>
      </c>
      <c r="E86" s="76" t="s">
        <v>55</v>
      </c>
      <c r="F86" s="127" t="s">
        <v>16</v>
      </c>
      <c r="G86" s="501"/>
      <c r="H86" s="507"/>
      <c r="I86" s="507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14" t="s">
        <v>114</v>
      </c>
      <c r="H87" s="515"/>
      <c r="I87" s="516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+ROUND(G16*1.15,0)</f>
        <v>20</v>
      </c>
      <c r="E88" s="446">
        <v>131000</v>
      </c>
      <c r="F88" s="447">
        <f t="shared" ref="F88:F104" si="8">+D88*E88</f>
        <v>2620000</v>
      </c>
      <c r="G88" s="503" t="s">
        <v>115</v>
      </c>
      <c r="H88" s="504"/>
      <c r="I88" s="505"/>
      <c r="J88" s="139"/>
      <c r="K88" s="140"/>
      <c r="L88" s="141"/>
    </row>
    <row r="89" spans="1:12">
      <c r="A89" s="137" t="s">
        <v>58</v>
      </c>
      <c r="B89" s="114"/>
      <c r="C89" s="138"/>
      <c r="D89" s="445">
        <v>10</v>
      </c>
      <c r="E89" s="448">
        <v>17000</v>
      </c>
      <c r="F89" s="447">
        <f t="shared" si="8"/>
        <v>170000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/>
      <c r="E90" s="448">
        <v>29000</v>
      </c>
      <c r="F90" s="447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15</v>
      </c>
      <c r="E93" s="448">
        <v>872000</v>
      </c>
      <c r="F93" s="447">
        <f t="shared" si="8"/>
        <v>13080000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4</v>
      </c>
      <c r="E94" s="448">
        <v>1090000</v>
      </c>
      <c r="F94" s="447">
        <f t="shared" si="8"/>
        <v>4360000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6653000</v>
      </c>
      <c r="F103" s="447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49"/>
      <c r="E104" s="450"/>
      <c r="F104" s="447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491" t="s">
        <v>276</v>
      </c>
      <c r="B106" s="492"/>
      <c r="C106" s="517"/>
      <c r="D106" s="162"/>
      <c r="E106" s="163"/>
      <c r="F106" s="164">
        <f>SUM(F86:F105)</f>
        <v>20230000</v>
      </c>
      <c r="G106" s="491" t="s">
        <v>129</v>
      </c>
      <c r="H106" s="492"/>
      <c r="I106" s="492"/>
      <c r="J106" s="506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491" t="s">
        <v>277</v>
      </c>
      <c r="B108" s="492"/>
      <c r="C108" s="492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234794000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D52" zoomScale="50" zoomScaleNormal="50" workbookViewId="0">
      <selection activeCell="N60" sqref="N60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8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4"/>
      <c r="AA1" s="52"/>
    </row>
    <row r="2" spans="1:27" ht="39" customHeight="1">
      <c r="A2" s="2"/>
      <c r="B2" s="575" t="s">
        <v>4</v>
      </c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6"/>
      <c r="S2" s="576"/>
      <c r="T2" s="576"/>
      <c r="U2" s="576"/>
      <c r="V2" s="576"/>
      <c r="W2" s="576"/>
      <c r="X2" s="576"/>
      <c r="Y2" s="576"/>
      <c r="Z2" s="577"/>
      <c r="AA2" s="52"/>
    </row>
    <row r="3" spans="1:27" ht="27.75" customHeight="1">
      <c r="A3" s="2"/>
      <c r="B3" s="575" t="s">
        <v>112</v>
      </c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7"/>
      <c r="AA3" s="52"/>
    </row>
    <row r="4" spans="1:27" ht="10.5" customHeight="1">
      <c r="A4" s="526"/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78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8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79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4" t="s">
        <v>286</v>
      </c>
      <c r="C6" s="555"/>
      <c r="D6" s="555"/>
      <c r="E6" s="555"/>
      <c r="F6" s="555"/>
      <c r="G6" s="555"/>
      <c r="H6" s="555"/>
      <c r="I6" s="555"/>
      <c r="J6" s="555"/>
      <c r="K6" s="556"/>
      <c r="L6" s="470" t="s">
        <v>113</v>
      </c>
      <c r="M6" s="472">
        <v>2019</v>
      </c>
      <c r="N6" s="493" t="s">
        <v>285</v>
      </c>
      <c r="O6" s="570"/>
      <c r="P6" s="570"/>
      <c r="Q6" s="570"/>
      <c r="R6" s="570"/>
      <c r="S6" s="570"/>
      <c r="T6" s="570"/>
      <c r="U6" s="570"/>
      <c r="V6" s="570"/>
      <c r="W6" s="570"/>
      <c r="X6" s="570"/>
      <c r="Y6" s="570"/>
      <c r="Z6" s="571"/>
    </row>
    <row r="7" spans="1:27" s="55" customFormat="1" ht="6" customHeight="1" thickBot="1">
      <c r="A7" s="553"/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68" t="str">
        <f>+TOTAL!C9</f>
        <v>FACULTAD DE DERECHO Y CIENCIAS POLITICAS</v>
      </c>
      <c r="D8" s="568"/>
      <c r="E8" s="568"/>
      <c r="F8" s="568"/>
      <c r="G8" s="568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2" t="str">
        <f>+INGRESOS!A10</f>
        <v>Esp. en Derecho Penal</v>
      </c>
      <c r="D9" s="572"/>
      <c r="E9" s="572"/>
      <c r="F9" s="572"/>
      <c r="G9" s="572"/>
      <c r="H9" s="274" t="s">
        <v>5</v>
      </c>
      <c r="I9" s="568" t="str">
        <f>+INGRESOS!J10</f>
        <v>03020134</v>
      </c>
      <c r="J9" s="568"/>
      <c r="K9" s="568"/>
      <c r="L9" s="568"/>
      <c r="M9" s="568"/>
      <c r="N9" s="568"/>
      <c r="O9" s="568"/>
      <c r="P9" s="568"/>
      <c r="Q9" s="568"/>
      <c r="R9" s="568"/>
      <c r="S9" s="568"/>
      <c r="T9" s="568"/>
      <c r="U9" s="568"/>
      <c r="V9" s="568"/>
      <c r="W9" s="568"/>
      <c r="X9" s="568"/>
      <c r="Y9" s="568"/>
      <c r="Z9" s="569"/>
      <c r="AA9" s="261"/>
    </row>
    <row r="10" spans="1:27" s="55" customFormat="1" ht="15.75" thickBot="1">
      <c r="A10" s="553"/>
      <c r="B10" s="553"/>
      <c r="C10" s="553"/>
      <c r="D10" s="553"/>
      <c r="E10" s="553"/>
      <c r="F10" s="553"/>
      <c r="G10" s="553"/>
      <c r="H10" s="553"/>
      <c r="I10" s="553"/>
      <c r="J10" s="553"/>
      <c r="K10" s="553"/>
      <c r="L10" s="553"/>
      <c r="M10" s="553"/>
      <c r="N10" s="553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60" t="s">
        <v>3</v>
      </c>
      <c r="C11" s="561"/>
      <c r="D11" s="564" t="s">
        <v>259</v>
      </c>
      <c r="E11" s="561" t="s">
        <v>260</v>
      </c>
      <c r="F11" s="564" t="s">
        <v>249</v>
      </c>
      <c r="G11" s="564" t="s">
        <v>250</v>
      </c>
      <c r="H11" s="554" t="s">
        <v>255</v>
      </c>
      <c r="I11" s="555"/>
      <c r="J11" s="555"/>
      <c r="K11" s="555"/>
      <c r="L11" s="555"/>
      <c r="M11" s="555"/>
      <c r="N11" s="556"/>
      <c r="O11" s="554" t="s">
        <v>256</v>
      </c>
      <c r="P11" s="555"/>
      <c r="Q11" s="555"/>
      <c r="R11" s="555"/>
      <c r="S11" s="555"/>
      <c r="T11" s="555"/>
      <c r="U11" s="555"/>
      <c r="V11" s="555"/>
      <c r="W11" s="555"/>
      <c r="X11" s="555"/>
      <c r="Y11" s="555"/>
      <c r="Z11" s="556"/>
    </row>
    <row r="12" spans="1:27" ht="54" customHeight="1" thickBot="1">
      <c r="A12" s="6"/>
      <c r="B12" s="562"/>
      <c r="C12" s="563"/>
      <c r="D12" s="565"/>
      <c r="E12" s="567"/>
      <c r="F12" s="565"/>
      <c r="G12" s="566"/>
      <c r="H12" s="554" t="s">
        <v>257</v>
      </c>
      <c r="I12" s="556"/>
      <c r="J12" s="554" t="s">
        <v>269</v>
      </c>
      <c r="K12" s="556"/>
      <c r="L12" s="580" t="s">
        <v>258</v>
      </c>
      <c r="M12" s="581"/>
      <c r="N12" s="582" t="s">
        <v>268</v>
      </c>
      <c r="O12" s="564" t="s">
        <v>224</v>
      </c>
      <c r="P12" s="564" t="s">
        <v>225</v>
      </c>
      <c r="Q12" s="564" t="s">
        <v>226</v>
      </c>
      <c r="R12" s="564" t="s">
        <v>227</v>
      </c>
      <c r="S12" s="564" t="s">
        <v>226</v>
      </c>
      <c r="T12" s="564" t="s">
        <v>228</v>
      </c>
      <c r="U12" s="564" t="s">
        <v>228</v>
      </c>
      <c r="V12" s="564" t="s">
        <v>227</v>
      </c>
      <c r="W12" s="564" t="s">
        <v>229</v>
      </c>
      <c r="X12" s="564" t="s">
        <v>230</v>
      </c>
      <c r="Y12" s="564" t="s">
        <v>223</v>
      </c>
      <c r="Z12" s="564" t="s">
        <v>231</v>
      </c>
    </row>
    <row r="13" spans="1:27" ht="36.75" thickBot="1">
      <c r="A13" s="6"/>
      <c r="B13" s="56" t="s">
        <v>7</v>
      </c>
      <c r="C13" s="51" t="s">
        <v>6</v>
      </c>
      <c r="D13" s="566"/>
      <c r="E13" s="563"/>
      <c r="F13" s="554" t="s">
        <v>248</v>
      </c>
      <c r="G13" s="556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83"/>
      <c r="O13" s="566"/>
      <c r="P13" s="566"/>
      <c r="Q13" s="566"/>
      <c r="R13" s="566"/>
      <c r="S13" s="566"/>
      <c r="T13" s="566"/>
      <c r="U13" s="566"/>
      <c r="V13" s="566"/>
      <c r="W13" s="566"/>
      <c r="X13" s="566"/>
      <c r="Y13" s="566"/>
      <c r="Z13" s="566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57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8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9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8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80000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57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8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10434000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1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9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8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9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8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9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8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9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8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9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8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57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88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88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88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88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88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8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9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88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88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88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88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88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88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88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88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88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88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8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57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+Resumen!M38-800000</f>
        <v>771000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88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8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89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87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87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87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9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8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86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87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5032000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87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200000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87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3600000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87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87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454">
        <f>+IF(K77=""," ",VLOOKUP(K77,PUC!$B:$C,2,FALSE))</f>
        <v>6209021701</v>
      </c>
      <c r="K77" s="455" t="s">
        <v>961</v>
      </c>
      <c r="L77" s="456" t="str">
        <f>+IF(M77=""," ",VLOOKUP(M77,Listas!$F$9:$G$17,2,FALSE))</f>
        <v>05</v>
      </c>
      <c r="M77" s="457" t="s">
        <v>453</v>
      </c>
      <c r="N77" s="458">
        <f>+'[2]Sede Belmonte'!$R$30</f>
        <v>304000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3016000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5397000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672000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160000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320000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799000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533000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160000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799000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133000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213000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5327000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2663000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10500000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21997000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3142000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943000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1571000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84" t="s">
        <v>280</v>
      </c>
      <c r="C105" s="585"/>
      <c r="D105" s="585"/>
      <c r="E105" s="585"/>
      <c r="F105" s="585"/>
      <c r="G105" s="585"/>
      <c r="H105" s="585"/>
      <c r="I105" s="585"/>
      <c r="J105" s="585"/>
      <c r="K105" s="585"/>
      <c r="L105" s="585"/>
      <c r="M105" s="585"/>
      <c r="N105" s="280">
        <f>SUM(N14:N104)</f>
        <v>78766000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A1:Z1"/>
    <mergeCell ref="B2:Z2"/>
    <mergeCell ref="B3:Z3"/>
    <mergeCell ref="A4:N4"/>
    <mergeCell ref="A5:N5"/>
    <mergeCell ref="A7:N7"/>
    <mergeCell ref="I9:Z9"/>
    <mergeCell ref="B6:G6"/>
    <mergeCell ref="H6:K6"/>
    <mergeCell ref="L6:M6"/>
    <mergeCell ref="N6:Z6"/>
    <mergeCell ref="C9:G9"/>
    <mergeCell ref="C8:G8"/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3" workbookViewId="0">
      <selection activeCell="G43" sqref="G43"/>
    </sheetView>
  </sheetViews>
  <sheetFormatPr baseColWidth="10" defaultRowHeight="15"/>
  <cols>
    <col min="6" max="6" width="12.28515625" customWidth="1"/>
    <col min="7" max="7" width="14" bestFit="1" customWidth="1"/>
    <col min="8" max="8" width="11.42578125" style="394"/>
    <col min="12" max="12" width="14.140625" customWidth="1"/>
  </cols>
  <sheetData>
    <row r="1" spans="1:14" ht="15.75" thickBot="1"/>
    <row r="2" spans="1:14" ht="39" thickBot="1">
      <c r="A2" s="388" t="s">
        <v>1081</v>
      </c>
      <c r="B2" s="591" t="s">
        <v>627</v>
      </c>
      <c r="C2" s="592"/>
      <c r="D2" s="592"/>
      <c r="E2" s="592"/>
      <c r="F2" s="593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90" t="s">
        <v>1088</v>
      </c>
      <c r="C4" s="590"/>
      <c r="D4" s="590"/>
      <c r="E4" s="590"/>
      <c r="F4" s="590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90" t="s">
        <v>1089</v>
      </c>
      <c r="C5" s="590"/>
      <c r="D5" s="590"/>
      <c r="E5" s="590"/>
      <c r="F5" s="590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90" t="s">
        <v>1090</v>
      </c>
      <c r="C6" s="590"/>
      <c r="D6" s="590"/>
      <c r="E6" s="590"/>
      <c r="F6" s="590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90" t="s">
        <v>1091</v>
      </c>
      <c r="C7" s="590"/>
      <c r="D7" s="590"/>
      <c r="E7" s="590"/>
      <c r="F7" s="590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90" t="s">
        <v>1092</v>
      </c>
      <c r="C8" s="590"/>
      <c r="D8" s="590"/>
      <c r="E8" s="590"/>
      <c r="F8" s="590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90" t="s">
        <v>1093</v>
      </c>
      <c r="C9" s="590"/>
      <c r="D9" s="590"/>
      <c r="E9" s="590"/>
      <c r="F9" s="590"/>
      <c r="G9" s="396"/>
      <c r="H9" s="397">
        <f>+SUMIFS('GASTOS MAS INVERSIONES'!$N$14:$N$104,'GASTOS MAS INVERSIONES'!$B$14:$B$104,'Total Presupuesto'!A9,'GASTOS MAS INVERSIONES'!$H$14:$H$104,8)</f>
        <v>80000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80000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80000</v>
      </c>
      <c r="N9" s="396"/>
    </row>
    <row r="10" spans="1:14">
      <c r="A10" s="391">
        <v>10040101</v>
      </c>
      <c r="B10" s="590" t="s">
        <v>1094</v>
      </c>
      <c r="C10" s="590"/>
      <c r="D10" s="590"/>
      <c r="E10" s="590"/>
      <c r="F10" s="590"/>
      <c r="G10" s="396"/>
      <c r="H10" s="397">
        <f>+SUMIFS('GASTOS MAS INVERSIONES'!$N$14:$N$104,'GASTOS MAS INVERSIONES'!$B$14:$B$104,'Total Presupuesto'!A10,'GASTOS MAS INVERSIONES'!$H$14:$H$104,8)</f>
        <v>10434000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10434000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10434000</v>
      </c>
      <c r="N10" s="396"/>
    </row>
    <row r="11" spans="1:14">
      <c r="A11" s="391">
        <v>10040102</v>
      </c>
      <c r="B11" s="590" t="s">
        <v>1095</v>
      </c>
      <c r="C11" s="590"/>
      <c r="D11" s="590"/>
      <c r="E11" s="590"/>
      <c r="F11" s="590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90" t="s">
        <v>1096</v>
      </c>
      <c r="C12" s="590"/>
      <c r="D12" s="590"/>
      <c r="E12" s="590"/>
      <c r="F12" s="590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90" t="s">
        <v>1097</v>
      </c>
      <c r="C13" s="590"/>
      <c r="D13" s="590"/>
      <c r="E13" s="590"/>
      <c r="F13" s="590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90" t="s">
        <v>1098</v>
      </c>
      <c r="C14" s="590"/>
      <c r="D14" s="590"/>
      <c r="E14" s="590"/>
      <c r="F14" s="590"/>
      <c r="G14" s="396"/>
      <c r="H14" s="397">
        <f>+SUMIFS('GASTOS MAS INVERSIONES'!$N$14:$N$104,'GASTOS MAS INVERSIONES'!$B$14:$B$104,'Total Presupuesto'!A14,'GASTOS MAS INVERSIONES'!$H$14:$H$104,5)</f>
        <v>771000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771000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771000</v>
      </c>
      <c r="N14" s="396"/>
    </row>
    <row r="15" spans="1:14">
      <c r="A15" s="391">
        <v>10050102</v>
      </c>
      <c r="B15" s="590" t="s">
        <v>1099</v>
      </c>
      <c r="C15" s="590"/>
      <c r="D15" s="590"/>
      <c r="E15" s="590"/>
      <c r="F15" s="590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90" t="s">
        <v>1100</v>
      </c>
      <c r="C16" s="590"/>
      <c r="D16" s="590"/>
      <c r="E16" s="590"/>
      <c r="F16" s="590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90" t="s">
        <v>1101</v>
      </c>
      <c r="C17" s="590"/>
      <c r="D17" s="590"/>
      <c r="E17" s="590"/>
      <c r="F17" s="590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90" t="s">
        <v>1102</v>
      </c>
      <c r="C18" s="590"/>
      <c r="D18" s="590"/>
      <c r="E18" s="590"/>
      <c r="F18" s="590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90" t="s">
        <v>1103</v>
      </c>
      <c r="C19" s="590"/>
      <c r="D19" s="590"/>
      <c r="E19" s="590"/>
      <c r="F19" s="590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90" t="s">
        <v>1104</v>
      </c>
      <c r="C20" s="590"/>
      <c r="D20" s="590"/>
      <c r="E20" s="590"/>
      <c r="F20" s="590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90" t="s">
        <v>1105</v>
      </c>
      <c r="C21" s="590"/>
      <c r="D21" s="590"/>
      <c r="E21" s="590"/>
      <c r="F21" s="590"/>
      <c r="G21" s="396"/>
      <c r="H21" s="397">
        <f>+SUMIFS('GASTOS MAS INVERSIONES'!$N$14:$N$104,'GASTOS MAS INVERSIONES'!$B$14:$B$104,'Total Presupuesto'!A21,'GASTOS MAS INVERSIONES'!$H$14:$H$104,8)</f>
        <v>8832000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8832000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8832000</v>
      </c>
      <c r="N21" s="396"/>
    </row>
    <row r="22" spans="1:14">
      <c r="A22" s="391">
        <v>10090101</v>
      </c>
      <c r="B22" s="590" t="s">
        <v>1106</v>
      </c>
      <c r="C22" s="590"/>
      <c r="D22" s="590"/>
      <c r="E22" s="590"/>
      <c r="F22" s="590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90" t="s">
        <v>1107</v>
      </c>
      <c r="C23" s="590"/>
      <c r="D23" s="590"/>
      <c r="E23" s="590"/>
      <c r="F23" s="590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90" t="s">
        <v>1108</v>
      </c>
      <c r="C24" s="590"/>
      <c r="D24" s="590"/>
      <c r="E24" s="590"/>
      <c r="F24" s="590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90" t="s">
        <v>1109</v>
      </c>
      <c r="C25" s="590"/>
      <c r="D25" s="590"/>
      <c r="E25" s="590"/>
      <c r="F25" s="590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90" t="s">
        <v>1110</v>
      </c>
      <c r="C26" s="590"/>
      <c r="D26" s="590"/>
      <c r="E26" s="590"/>
      <c r="F26" s="590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90" t="s">
        <v>1111</v>
      </c>
      <c r="C27" s="590"/>
      <c r="D27" s="590"/>
      <c r="E27" s="590"/>
      <c r="F27" s="590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90" t="s">
        <v>1112</v>
      </c>
      <c r="C28" s="590"/>
      <c r="D28" s="590"/>
      <c r="E28" s="590"/>
      <c r="F28" s="590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90" t="s">
        <v>1113</v>
      </c>
      <c r="C29" s="590"/>
      <c r="D29" s="590"/>
      <c r="E29" s="590"/>
      <c r="F29" s="590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90" t="s">
        <v>1114</v>
      </c>
      <c r="C30" s="590"/>
      <c r="D30" s="590"/>
      <c r="E30" s="590"/>
      <c r="F30" s="590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304000</v>
      </c>
      <c r="M30" s="398">
        <f t="shared" si="1"/>
        <v>304000</v>
      </c>
      <c r="N30" s="396"/>
    </row>
    <row r="31" spans="1:14">
      <c r="A31" s="391">
        <v>10140101</v>
      </c>
      <c r="B31" s="590" t="s">
        <v>1115</v>
      </c>
      <c r="C31" s="590"/>
      <c r="D31" s="590"/>
      <c r="E31" s="590"/>
      <c r="F31" s="590"/>
      <c r="G31" s="396"/>
      <c r="H31" s="397">
        <f>+SUMIFS('GASTOS MAS INVERSIONES'!$N$14:$N$104,'GASTOS MAS INVERSIONES'!$B$14:$B$104,'Total Presupuesto'!A31,'GASTOS MAS INVERSIONES'!$H$14:$H$104,8)</f>
        <v>3016000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3016000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3016000</v>
      </c>
      <c r="N31" s="396"/>
    </row>
    <row r="32" spans="1:14">
      <c r="A32" s="392" t="s">
        <v>147</v>
      </c>
      <c r="B32" s="590" t="s">
        <v>1116</v>
      </c>
      <c r="C32" s="590"/>
      <c r="D32" s="590"/>
      <c r="E32" s="590"/>
      <c r="F32" s="590"/>
      <c r="G32" s="396"/>
      <c r="H32" s="397">
        <f>+SUMIFS('GASTOS MAS INVERSIONES'!$N$14:$N$104,'GASTOS MAS INVERSIONES'!$B$14:$B$104,'Total Presupuesto'!A32,'GASTOS MAS INVERSIONES'!$H$14:$H$104,8)</f>
        <v>55329000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55329000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55329000</v>
      </c>
      <c r="N32" s="396"/>
    </row>
    <row r="33" spans="1:14">
      <c r="A33" s="393" t="s">
        <v>148</v>
      </c>
      <c r="B33" s="590" t="s">
        <v>1117</v>
      </c>
      <c r="C33" s="590"/>
      <c r="D33" s="590"/>
      <c r="E33" s="590"/>
      <c r="F33" s="590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90" t="s">
        <v>1118</v>
      </c>
      <c r="C34" s="590"/>
      <c r="D34" s="590"/>
      <c r="E34" s="590"/>
      <c r="F34" s="590"/>
      <c r="G34" s="432">
        <f>+INGRESOS!L29</f>
        <v>220549000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90" t="s">
        <v>1119</v>
      </c>
      <c r="C35" s="590"/>
      <c r="D35" s="590"/>
      <c r="E35" s="590"/>
      <c r="F35" s="590"/>
      <c r="G35" s="432">
        <f>+INGRESOS!F106</f>
        <v>20230000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90" t="s">
        <v>1121</v>
      </c>
      <c r="C36" s="590"/>
      <c r="D36" s="590"/>
      <c r="E36" s="590"/>
      <c r="F36" s="590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90" t="s">
        <v>1123</v>
      </c>
      <c r="C37" s="590"/>
      <c r="D37" s="590"/>
      <c r="E37" s="590"/>
      <c r="F37" s="590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90" t="s">
        <v>1125</v>
      </c>
      <c r="C38" s="590"/>
      <c r="D38" s="590"/>
      <c r="E38" s="590"/>
      <c r="F38" s="590"/>
      <c r="G38" s="432">
        <f>-INGRESOS!L81</f>
        <v>-5985000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90" t="s">
        <v>1127</v>
      </c>
      <c r="C39" s="590"/>
      <c r="D39" s="590"/>
      <c r="E39" s="590"/>
      <c r="F39" s="590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94" t="s">
        <v>1128</v>
      </c>
      <c r="B41" s="594"/>
      <c r="C41" s="594"/>
      <c r="D41" s="594"/>
      <c r="E41" s="594"/>
      <c r="F41" s="594"/>
      <c r="G41" s="397">
        <f>+SUM(G4:G39)</f>
        <v>234794000</v>
      </c>
      <c r="H41" s="397">
        <f t="shared" ref="H41:M41" si="2">+SUM(H4:H39)</f>
        <v>78462000</v>
      </c>
      <c r="I41" s="397">
        <f t="shared" si="2"/>
        <v>0</v>
      </c>
      <c r="J41" s="397">
        <f t="shared" si="2"/>
        <v>0</v>
      </c>
      <c r="K41" s="397">
        <f t="shared" si="2"/>
        <v>78462000</v>
      </c>
      <c r="L41" s="397">
        <f t="shared" si="2"/>
        <v>304000</v>
      </c>
      <c r="M41" s="397">
        <f t="shared" si="2"/>
        <v>78766000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32871160.000000004</v>
      </c>
      <c r="G44" s="399"/>
      <c r="H44" s="403">
        <f>+F44+F45</f>
        <v>37567040</v>
      </c>
      <c r="J44" s="399"/>
      <c r="K44" s="399"/>
      <c r="L44" s="403">
        <f>+H44-L41</f>
        <v>37263040</v>
      </c>
    </row>
    <row r="45" spans="1:14">
      <c r="A45" t="s">
        <v>1131</v>
      </c>
      <c r="E45" s="402">
        <v>0.02</v>
      </c>
      <c r="F45" s="399">
        <f t="shared" ref="F45:F49" si="3">+$G$41*E45</f>
        <v>4695880</v>
      </c>
      <c r="G45" s="404">
        <f>+M14+M15</f>
        <v>771000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23479400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145572280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4695880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23479400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31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en Derecho Penal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43905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2</v>
      </c>
    </row>
    <row r="5" spans="1:13">
      <c r="A5" t="s">
        <v>1148</v>
      </c>
      <c r="B5" s="595">
        <v>400000</v>
      </c>
      <c r="C5" s="595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>
        <f>32*10</f>
        <v>320</v>
      </c>
      <c r="I6" t="s">
        <v>1150</v>
      </c>
      <c r="L6" t="s">
        <v>1153</v>
      </c>
      <c r="M6" s="417">
        <f>+M5-M4</f>
        <v>10</v>
      </c>
    </row>
    <row r="7" spans="1:13">
      <c r="A7" t="s">
        <v>1154</v>
      </c>
      <c r="B7" s="595">
        <v>109000</v>
      </c>
      <c r="C7" s="595"/>
      <c r="D7" t="s">
        <v>1270</v>
      </c>
      <c r="H7" s="425">
        <v>10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10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03020134</v>
      </c>
      <c r="H16" s="415" t="str">
        <f>+$H$2</f>
        <v>Esp.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03020134</v>
      </c>
      <c r="H17" s="415" t="str">
        <f t="shared" ref="H17:H29" si="0">+$H$2</f>
        <v>Esp.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177413000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03020134</v>
      </c>
      <c r="H18" s="415" t="str">
        <f t="shared" si="0"/>
        <v>Esp.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03020134</v>
      </c>
      <c r="H19" s="415" t="str">
        <f t="shared" si="0"/>
        <v>Esp.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03020134</v>
      </c>
      <c r="H20" s="415" t="str">
        <f t="shared" si="0"/>
        <v>Esp.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03020134</v>
      </c>
      <c r="H21" s="415" t="str">
        <f t="shared" si="0"/>
        <v>Esp.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03020134</v>
      </c>
      <c r="H22" s="415" t="str">
        <f t="shared" si="0"/>
        <v>Esp.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03020134</v>
      </c>
      <c r="H23" s="415" t="str">
        <f t="shared" si="0"/>
        <v>Esp.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03020134</v>
      </c>
      <c r="H24" s="415" t="str">
        <f t="shared" si="0"/>
        <v>Esp.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03020134</v>
      </c>
      <c r="H25" s="415" t="str">
        <f t="shared" si="0"/>
        <v>Esp.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03020134</v>
      </c>
      <c r="H26" s="415" t="str">
        <f t="shared" si="0"/>
        <v>Esp.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03020134</v>
      </c>
      <c r="H27" s="415" t="str">
        <f t="shared" si="0"/>
        <v>Esp.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03020134</v>
      </c>
      <c r="H28" s="415" t="str">
        <f t="shared" si="0"/>
        <v>Esp.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177000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03020134</v>
      </c>
      <c r="H29" s="415" t="str">
        <f t="shared" si="0"/>
        <v>Esp.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532000</v>
      </c>
      <c r="N29" s="423">
        <f>+SUM(M16:M29)</f>
        <v>180618000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03020134</v>
      </c>
      <c r="H32" s="419" t="str">
        <f>+$H$29</f>
        <v>Esp.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10500000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03020134</v>
      </c>
      <c r="H33" s="419" t="str">
        <f t="shared" ref="H33:H62" si="3">+$H$29</f>
        <v>Esp.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21997000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03020134</v>
      </c>
      <c r="H34" s="419" t="str">
        <f t="shared" si="3"/>
        <v>Esp.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3142000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03020134</v>
      </c>
      <c r="H35" s="419" t="str">
        <f t="shared" si="3"/>
        <v>Esp.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943000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03020134</v>
      </c>
      <c r="H36" s="419" t="str">
        <f t="shared" si="3"/>
        <v>Esp.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MROUND($H$6*$B$3*5%,1000)</f>
        <v>1571000</v>
      </c>
      <c r="N36" t="s">
        <v>1276</v>
      </c>
    </row>
    <row r="37" spans="1:14">
      <c r="G37" t="str">
        <f t="shared" si="2"/>
        <v>03020134</v>
      </c>
      <c r="H37" s="419" t="str">
        <f t="shared" si="3"/>
        <v>Esp.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03020134</v>
      </c>
      <c r="H38" s="419" t="str">
        <f t="shared" si="3"/>
        <v>Esp.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1571000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03020134</v>
      </c>
      <c r="H39" s="419" t="str">
        <f t="shared" si="3"/>
        <v>Esp.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03020134</v>
      </c>
      <c r="H40" s="419" t="str">
        <f t="shared" si="3"/>
        <v>Esp.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80000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03020134</v>
      </c>
      <c r="H41" s="419" t="str">
        <f t="shared" si="3"/>
        <v>Esp.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+MROUND((B7+(B6*2))*H7*80%,1000)</f>
        <v>5032000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03020134</v>
      </c>
      <c r="H42" s="419" t="str">
        <f t="shared" si="3"/>
        <v>Esp.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+MROUND((B5*1)*H7*90%,1000)</f>
        <v>3600000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03020134</v>
      </c>
      <c r="H43" s="419" t="str">
        <f t="shared" si="3"/>
        <v>Esp.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200000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03020134</v>
      </c>
      <c r="H44" s="419" t="str">
        <f t="shared" si="3"/>
        <v>Esp.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3016000</v>
      </c>
    </row>
    <row r="45" spans="1:14">
      <c r="G45" t="str">
        <f t="shared" si="2"/>
        <v>03020134</v>
      </c>
      <c r="H45" s="419" t="str">
        <f t="shared" si="3"/>
        <v>Esp. en Derecho Penal</v>
      </c>
      <c r="M45" s="394"/>
    </row>
    <row r="46" spans="1:14">
      <c r="G46" t="str">
        <f t="shared" si="2"/>
        <v>03020134</v>
      </c>
      <c r="H46" s="419" t="str">
        <f t="shared" si="3"/>
        <v>Esp.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03020134</v>
      </c>
      <c r="H47" s="419" t="str">
        <f t="shared" si="3"/>
        <v>Esp.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03020134</v>
      </c>
      <c r="H48" s="419" t="str">
        <f t="shared" si="3"/>
        <v>Esp.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03020134</v>
      </c>
      <c r="H49" s="419" t="str">
        <f t="shared" si="3"/>
        <v>Esp.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03020134</v>
      </c>
      <c r="H50" s="419" t="str">
        <f t="shared" si="3"/>
        <v>Esp.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03020134</v>
      </c>
      <c r="H51" s="419" t="str">
        <f t="shared" si="3"/>
        <v>Esp.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03020134</v>
      </c>
      <c r="H52" s="419" t="str">
        <f t="shared" si="3"/>
        <v>Esp.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03020134</v>
      </c>
      <c r="H53" s="419" t="str">
        <f t="shared" si="3"/>
        <v>Esp.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03020134</v>
      </c>
      <c r="H54" s="419" t="str">
        <f t="shared" si="3"/>
        <v>Esp.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03020134</v>
      </c>
      <c r="H55" s="419" t="str">
        <f t="shared" si="3"/>
        <v>Esp.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03020134</v>
      </c>
      <c r="H56" s="419" t="str">
        <f t="shared" si="3"/>
        <v>Esp.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03020134</v>
      </c>
      <c r="H57" s="419" t="str">
        <f t="shared" si="3"/>
        <v>Esp.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03020134</v>
      </c>
      <c r="H58" s="419" t="str">
        <f t="shared" si="3"/>
        <v>Esp.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03020134</v>
      </c>
      <c r="H59" s="419" t="str">
        <f t="shared" si="3"/>
        <v>Esp.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672000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03020134</v>
      </c>
      <c r="H60" s="419" t="str">
        <f t="shared" si="3"/>
        <v>Esp.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5397000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03020134</v>
      </c>
      <c r="H61" s="419" t="str">
        <f t="shared" si="3"/>
        <v>Esp.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03020134</v>
      </c>
      <c r="H62" s="419" t="str">
        <f t="shared" si="3"/>
        <v>Esp.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57721000</v>
      </c>
    </row>
    <row r="64" spans="1:14">
      <c r="N64" s="424">
        <f>+N29-N62</f>
        <v>122897000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en Derecho Penal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03020134</v>
      </c>
      <c r="H16" s="415" t="str">
        <f>+$H$2</f>
        <v>Esp.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03020134</v>
      </c>
      <c r="H17" s="415" t="str">
        <f t="shared" ref="H17:H29" si="0">+$H$2</f>
        <v>Esp.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03020134</v>
      </c>
      <c r="H18" s="415" t="str">
        <f t="shared" si="0"/>
        <v>Esp.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03020134</v>
      </c>
      <c r="H19" s="415" t="str">
        <f t="shared" si="0"/>
        <v>Esp.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03020134</v>
      </c>
      <c r="H20" s="415" t="str">
        <f t="shared" si="0"/>
        <v>Esp.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03020134</v>
      </c>
      <c r="H21" s="415" t="str">
        <f t="shared" si="0"/>
        <v>Esp.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03020134</v>
      </c>
      <c r="H22" s="415" t="str">
        <f t="shared" si="0"/>
        <v>Esp.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03020134</v>
      </c>
      <c r="H23" s="415" t="str">
        <f t="shared" si="0"/>
        <v>Esp.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03020134</v>
      </c>
      <c r="H24" s="415" t="str">
        <f t="shared" si="0"/>
        <v>Esp.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03020134</v>
      </c>
      <c r="H25" s="415" t="str">
        <f t="shared" si="0"/>
        <v>Esp.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03020134</v>
      </c>
      <c r="H26" s="415" t="str">
        <f t="shared" si="0"/>
        <v>Esp.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03020134</v>
      </c>
      <c r="H27" s="415" t="str">
        <f t="shared" si="0"/>
        <v>Esp.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03020134</v>
      </c>
      <c r="H28" s="415" t="str">
        <f t="shared" si="0"/>
        <v>Esp.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03020134</v>
      </c>
      <c r="H29" s="415" t="str">
        <f t="shared" si="0"/>
        <v>Esp.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03020134</v>
      </c>
      <c r="H32" s="419" t="str">
        <f>+$H$29</f>
        <v>Esp.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03020134</v>
      </c>
      <c r="H33" s="419" t="str">
        <f t="shared" ref="H33:H62" si="3">+$H$29</f>
        <v>Esp.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03020134</v>
      </c>
      <c r="H34" s="419" t="str">
        <f t="shared" si="3"/>
        <v>Esp.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03020134</v>
      </c>
      <c r="H35" s="419" t="str">
        <f t="shared" si="3"/>
        <v>Esp.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03020134</v>
      </c>
      <c r="H36" s="419" t="str">
        <f t="shared" si="3"/>
        <v>Esp.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MROUND($H$6*$B$3*5%,1000)</f>
        <v>0</v>
      </c>
      <c r="N36" t="s">
        <v>1276</v>
      </c>
    </row>
    <row r="37" spans="1:14">
      <c r="G37" t="str">
        <f t="shared" si="2"/>
        <v>03020134</v>
      </c>
      <c r="H37" s="419" t="str">
        <f t="shared" si="3"/>
        <v>Esp.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03020134</v>
      </c>
      <c r="H38" s="419" t="str">
        <f t="shared" si="3"/>
        <v>Esp.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03020134</v>
      </c>
      <c r="H39" s="419" t="str">
        <f t="shared" si="3"/>
        <v>Esp.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03020134</v>
      </c>
      <c r="H40" s="419" t="str">
        <f t="shared" si="3"/>
        <v>Esp.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03020134</v>
      </c>
      <c r="H41" s="419" t="str">
        <f t="shared" si="3"/>
        <v>Esp.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+MROUND((B7+(B6*2))*H7*80%,1000)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03020134</v>
      </c>
      <c r="H42" s="419" t="str">
        <f t="shared" si="3"/>
        <v>Esp.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03020134</v>
      </c>
      <c r="H43" s="419" t="str">
        <f t="shared" si="3"/>
        <v>Esp.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03020134</v>
      </c>
      <c r="H44" s="419" t="str">
        <f t="shared" si="3"/>
        <v>Esp.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03020134</v>
      </c>
      <c r="H45" s="419" t="str">
        <f t="shared" si="3"/>
        <v>Esp. en Derecho Penal</v>
      </c>
      <c r="M45" s="394"/>
    </row>
    <row r="46" spans="1:14">
      <c r="G46" t="str">
        <f t="shared" si="2"/>
        <v>03020134</v>
      </c>
      <c r="H46" s="419" t="str">
        <f t="shared" si="3"/>
        <v>Esp.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03020134</v>
      </c>
      <c r="H47" s="419" t="str">
        <f t="shared" si="3"/>
        <v>Esp.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03020134</v>
      </c>
      <c r="H48" s="419" t="str">
        <f t="shared" si="3"/>
        <v>Esp.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03020134</v>
      </c>
      <c r="H49" s="419" t="str">
        <f t="shared" si="3"/>
        <v>Esp.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03020134</v>
      </c>
      <c r="H50" s="419" t="str">
        <f t="shared" si="3"/>
        <v>Esp.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03020134</v>
      </c>
      <c r="H51" s="419" t="str">
        <f t="shared" si="3"/>
        <v>Esp.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03020134</v>
      </c>
      <c r="H52" s="419" t="str">
        <f t="shared" si="3"/>
        <v>Esp.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03020134</v>
      </c>
      <c r="H53" s="419" t="str">
        <f t="shared" si="3"/>
        <v>Esp.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03020134</v>
      </c>
      <c r="H54" s="419" t="str">
        <f t="shared" si="3"/>
        <v>Esp.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03020134</v>
      </c>
      <c r="H55" s="419" t="str">
        <f t="shared" si="3"/>
        <v>Esp.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03020134</v>
      </c>
      <c r="H56" s="419" t="str">
        <f t="shared" si="3"/>
        <v>Esp.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03020134</v>
      </c>
      <c r="H57" s="419" t="str">
        <f t="shared" si="3"/>
        <v>Esp.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03020134</v>
      </c>
      <c r="H58" s="419" t="str">
        <f t="shared" si="3"/>
        <v>Esp.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03020134</v>
      </c>
      <c r="H59" s="419" t="str">
        <f t="shared" si="3"/>
        <v>Esp.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03020134</v>
      </c>
      <c r="H60" s="419" t="str">
        <f t="shared" si="3"/>
        <v>Esp.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03020134</v>
      </c>
      <c r="H61" s="419" t="str">
        <f t="shared" si="3"/>
        <v>Esp.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03020134</v>
      </c>
      <c r="H62" s="419" t="str">
        <f t="shared" si="3"/>
        <v>Esp.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M44" sqref="M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6" t="s">
        <v>1136</v>
      </c>
      <c r="B1" s="596"/>
      <c r="C1" s="596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7">
        <v>6.5000000000000002E-2</v>
      </c>
      <c r="C2" s="597"/>
      <c r="D2" t="s">
        <v>1139</v>
      </c>
      <c r="H2" t="str">
        <f>+INGRESOS!A10</f>
        <v>Esp. en Derecho Penal</v>
      </c>
      <c r="L2" t="s">
        <v>1140</v>
      </c>
      <c r="M2" s="416">
        <v>44177</v>
      </c>
    </row>
    <row r="3" spans="1:13">
      <c r="A3" t="s">
        <v>1141</v>
      </c>
      <c r="B3" s="595">
        <f>MROUND((93500*1.05),100)</f>
        <v>98200</v>
      </c>
      <c r="C3" s="595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5">
        <f>MROUND(1000000*1.05,1000)</f>
        <v>1050000</v>
      </c>
      <c r="C4" s="595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5">
        <v>400000</v>
      </c>
      <c r="C5" s="595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5">
        <v>260000</v>
      </c>
      <c r="C6" s="595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5">
        <v>109000</v>
      </c>
      <c r="C7" s="595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03020134</v>
      </c>
      <c r="H16" s="415" t="str">
        <f>+$H$2</f>
        <v>Esp. en Derecho Penal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03020134</v>
      </c>
      <c r="H17" s="415" t="str">
        <f t="shared" ref="H17:H29" si="0">+$H$2</f>
        <v>Esp. en Derecho Penal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03020134</v>
      </c>
      <c r="H18" s="415" t="str">
        <f t="shared" si="0"/>
        <v>Esp. en Derecho Penal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03020134</v>
      </c>
      <c r="H19" s="415" t="str">
        <f t="shared" si="0"/>
        <v>Esp. en Derecho Penal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03020134</v>
      </c>
      <c r="H20" s="415" t="str">
        <f t="shared" si="0"/>
        <v>Esp. en Derecho Penal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03020134</v>
      </c>
      <c r="H21" s="415" t="str">
        <f t="shared" si="0"/>
        <v>Esp. en Derecho Penal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03020134</v>
      </c>
      <c r="H22" s="415" t="str">
        <f t="shared" si="0"/>
        <v>Esp. en Derecho Penal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03020134</v>
      </c>
      <c r="H23" s="415" t="str">
        <f t="shared" si="0"/>
        <v>Esp. en Derecho Penal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03020134</v>
      </c>
      <c r="H24" s="415" t="str">
        <f t="shared" si="0"/>
        <v>Esp. en Derecho Penal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03020134</v>
      </c>
      <c r="H25" s="415" t="str">
        <f t="shared" si="0"/>
        <v>Esp. en Derecho Penal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03020134</v>
      </c>
      <c r="H26" s="415" t="str">
        <f t="shared" si="0"/>
        <v>Esp. en Derecho Penal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03020134</v>
      </c>
      <c r="H27" s="415" t="str">
        <f t="shared" si="0"/>
        <v>Esp. en Derecho Penal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03020134</v>
      </c>
      <c r="H28" s="415" t="str">
        <f t="shared" si="0"/>
        <v>Esp. en Derecho Penal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03020134</v>
      </c>
      <c r="H29" s="415" t="str">
        <f t="shared" si="0"/>
        <v>Esp. en Derecho Penal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03020134</v>
      </c>
      <c r="H32" s="419" t="str">
        <f>+$H$29</f>
        <v>Esp. en Derecho Penal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03020134</v>
      </c>
      <c r="H33" s="419" t="str">
        <f t="shared" ref="H33:H62" si="3">+$H$29</f>
        <v>Esp. en Derecho Penal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MROUND($H$6*$B$3*70%,1000)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03020134</v>
      </c>
      <c r="H34" s="419" t="str">
        <f t="shared" si="3"/>
        <v>Esp. en Derecho Penal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03020134</v>
      </c>
      <c r="H35" s="419" t="str">
        <f t="shared" si="3"/>
        <v>Esp. en Derecho Penal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03020134</v>
      </c>
      <c r="H36" s="419" t="str">
        <f t="shared" si="3"/>
        <v>Esp. en Derecho Penal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MROUND($H$6*$B$3*5%,1000)</f>
        <v>0</v>
      </c>
      <c r="N36" t="s">
        <v>1276</v>
      </c>
    </row>
    <row r="37" spans="1:14">
      <c r="G37" t="str">
        <f t="shared" si="2"/>
        <v>03020134</v>
      </c>
      <c r="H37" s="419" t="str">
        <f t="shared" si="3"/>
        <v>Esp. en Derecho Penal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03020134</v>
      </c>
      <c r="H38" s="419" t="str">
        <f t="shared" si="3"/>
        <v>Esp. en Derecho Penal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MROUND($H$6*$B$3*5%,1000)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03020134</v>
      </c>
      <c r="H39" s="419" t="str">
        <f t="shared" si="3"/>
        <v>Esp. en Derecho Penal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03020134</v>
      </c>
      <c r="H40" s="419" t="str">
        <f t="shared" si="3"/>
        <v>Esp. en Derecho Penal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03020134</v>
      </c>
      <c r="H41" s="419" t="str">
        <f t="shared" si="3"/>
        <v>Esp. en Derecho Penal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+MROUND((B7+(B6*2))*H7*80%,1000)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03020134</v>
      </c>
      <c r="H42" s="419" t="str">
        <f t="shared" si="3"/>
        <v>Esp. en Derecho Penal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+MROUND((B5*1)*H7*90%,1000)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03020134</v>
      </c>
      <c r="H43" s="419" t="str">
        <f t="shared" si="3"/>
        <v>Esp. en Derecho Penal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03020134</v>
      </c>
      <c r="H44" s="419" t="str">
        <f t="shared" si="3"/>
        <v>Esp. en Derecho Penal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03020134</v>
      </c>
      <c r="H45" s="419" t="str">
        <f t="shared" si="3"/>
        <v>Esp. en Derecho Penal</v>
      </c>
      <c r="M45" s="394"/>
    </row>
    <row r="46" spans="1:14">
      <c r="G46" t="str">
        <f t="shared" si="2"/>
        <v>03020134</v>
      </c>
      <c r="H46" s="419" t="str">
        <f t="shared" si="3"/>
        <v>Esp. en Derecho Penal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03020134</v>
      </c>
      <c r="H47" s="419" t="str">
        <f t="shared" si="3"/>
        <v>Esp. en Derecho Penal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03020134</v>
      </c>
      <c r="H48" s="419" t="str">
        <f t="shared" si="3"/>
        <v>Esp. en Derecho Penal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03020134</v>
      </c>
      <c r="H49" s="419" t="str">
        <f t="shared" si="3"/>
        <v>Esp. en Derecho Penal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03020134</v>
      </c>
      <c r="H50" s="419" t="str">
        <f t="shared" si="3"/>
        <v>Esp. en Derecho Penal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03020134</v>
      </c>
      <c r="H51" s="419" t="str">
        <f t="shared" si="3"/>
        <v>Esp. en Derecho Penal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03020134</v>
      </c>
      <c r="H52" s="419" t="str">
        <f t="shared" si="3"/>
        <v>Esp. en Derecho Penal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03020134</v>
      </c>
      <c r="H53" s="419" t="str">
        <f t="shared" si="3"/>
        <v>Esp. en Derecho Penal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03020134</v>
      </c>
      <c r="H54" s="419" t="str">
        <f t="shared" si="3"/>
        <v>Esp. en Derecho Penal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03020134</v>
      </c>
      <c r="H55" s="419" t="str">
        <f t="shared" si="3"/>
        <v>Esp. en Derecho Penal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03020134</v>
      </c>
      <c r="H56" s="419" t="str">
        <f t="shared" si="3"/>
        <v>Esp. en Derecho Penal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03020134</v>
      </c>
      <c r="H57" s="419" t="str">
        <f t="shared" si="3"/>
        <v>Esp. en Derecho Penal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03020134</v>
      </c>
      <c r="H58" s="419" t="str">
        <f t="shared" si="3"/>
        <v>Esp. en Derecho Penal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03020134</v>
      </c>
      <c r="H59" s="419" t="str">
        <f t="shared" si="3"/>
        <v>Esp. en Derecho Penal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03020134</v>
      </c>
      <c r="H60" s="419" t="str">
        <f t="shared" si="3"/>
        <v>Esp. en Derecho Penal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03020134</v>
      </c>
      <c r="H61" s="419" t="str">
        <f t="shared" si="3"/>
        <v>Esp. en Derecho Penal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03020134</v>
      </c>
      <c r="H62" s="419" t="str">
        <f t="shared" si="3"/>
        <v>Esp. en Derecho Penal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</vt:lpstr>
      <vt:lpstr>Nueva 2</vt:lpstr>
      <vt:lpstr>Nueva 3</vt:lpstr>
      <vt:lpstr>Nueva 4</vt:lpstr>
      <vt:lpstr>Continua 1</vt:lpstr>
      <vt:lpstr>Continua 2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2020-02-14T16:23:29Z</dcterms:modified>
</cp:coreProperties>
</file>