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preventivo Ing Gloria\Google Drive\SGC\INFOR_ADICIONAL\INFORMES\2020\"/>
    </mc:Choice>
  </mc:AlternateContent>
  <bookViews>
    <workbookView xWindow="-120" yWindow="-120" windowWidth="20730" windowHeight="11160" tabRatio="897" activeTab="2"/>
  </bookViews>
  <sheets>
    <sheet name="TOTAL" sheetId="5" r:id="rId1"/>
    <sheet name="INGRESOS" sheetId="4" r:id="rId2"/>
    <sheet name="GASTOS MAS INVERSIONES" sheetId="7" r:id="rId3"/>
    <sheet name="Listas" sheetId="8" state="hidden" r:id="rId4"/>
    <sheet name="PUC" sheetId="11" state="hidden" r:id="rId5"/>
    <sheet name="Total Presupuesto" sheetId="12" r:id="rId6"/>
    <sheet name="Informe de compatibilidad" sheetId="9" state="hidden" r:id="rId7"/>
  </sheets>
  <externalReferences>
    <externalReference r:id="rId8"/>
  </externalReferences>
  <definedNames>
    <definedName name="CBWorkbookPriority" hidden="1">-1824697523</definedName>
    <definedName name="GtosAdmin">PUC!$B$509:$B$702</definedName>
    <definedName name="GtosInves">PUC!$B$3:$B$112</definedName>
    <definedName name="GtosNoOper">PUC!$B$115:$B$145</definedName>
    <definedName name="GtosPos">PUC!$B$148:$B$261</definedName>
    <definedName name="GtosPre">PUC!$B$264:$B$379</definedName>
    <definedName name="InverExt">PUC!$B$491:$B$506</definedName>
    <definedName name="InverInvest">PUC!$B$434:$B$450</definedName>
    <definedName name="InverPos">PUC!$B$453:$B$468</definedName>
    <definedName name="InverPre">PUC!$B$472:$B$487</definedName>
    <definedName name="Inversiones">PUC!$B$382:$B$430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3" i="7" l="1"/>
  <c r="N132" i="7"/>
  <c r="N131" i="7"/>
  <c r="N130" i="7"/>
  <c r="N129" i="7"/>
  <c r="N128" i="7"/>
  <c r="N127" i="7"/>
  <c r="N126" i="7"/>
  <c r="N125" i="7"/>
  <c r="N124" i="7"/>
  <c r="N123" i="7"/>
  <c r="N107" i="7"/>
  <c r="N106" i="7"/>
  <c r="N105" i="7"/>
  <c r="H38" i="7"/>
  <c r="H39" i="7"/>
  <c r="H40" i="7"/>
  <c r="H41" i="7"/>
  <c r="H42" i="7"/>
  <c r="N30" i="7"/>
  <c r="H30" i="7"/>
  <c r="J30" i="7"/>
  <c r="L30" i="7"/>
  <c r="B30" i="7"/>
  <c r="N34" i="7"/>
  <c r="H18" i="7"/>
  <c r="H19" i="7"/>
  <c r="H20" i="7"/>
  <c r="H21" i="7"/>
  <c r="H22" i="7"/>
  <c r="H23" i="7"/>
  <c r="H24" i="7"/>
  <c r="H25" i="7"/>
  <c r="H26" i="7"/>
  <c r="H27" i="7"/>
  <c r="H28" i="7"/>
  <c r="H29" i="7"/>
  <c r="H31" i="7"/>
  <c r="H33" i="7"/>
  <c r="H34" i="7"/>
  <c r="H35" i="7"/>
  <c r="H36" i="7"/>
  <c r="H37" i="7"/>
  <c r="H17" i="7"/>
  <c r="B23" i="7"/>
  <c r="B24" i="7"/>
  <c r="B25" i="7"/>
  <c r="B26" i="7"/>
  <c r="B27" i="7"/>
  <c r="B28" i="7"/>
  <c r="B29" i="7"/>
  <c r="B31" i="7"/>
  <c r="B33" i="7"/>
  <c r="B34" i="7"/>
  <c r="B35" i="7"/>
  <c r="B36" i="7"/>
  <c r="B37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1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1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B14" i="7"/>
  <c r="B15" i="7"/>
  <c r="B16" i="7"/>
  <c r="B17" i="7"/>
  <c r="B18" i="7"/>
  <c r="B19" i="7"/>
  <c r="B20" i="7"/>
  <c r="B21" i="7"/>
  <c r="B22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H14" i="7"/>
  <c r="J14" i="7"/>
  <c r="H15" i="7"/>
  <c r="H16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L102" i="7"/>
  <c r="H103" i="7"/>
  <c r="L103" i="7"/>
  <c r="H104" i="7"/>
  <c r="J104" i="7"/>
  <c r="L104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H107" i="7"/>
  <c r="J107" i="7"/>
  <c r="H108" i="7"/>
  <c r="J108" i="7"/>
  <c r="H109" i="7"/>
  <c r="J109" i="7"/>
  <c r="H110" i="7"/>
  <c r="J110" i="7"/>
  <c r="H111" i="7"/>
  <c r="J111" i="7"/>
  <c r="H112" i="7"/>
  <c r="J112" i="7"/>
  <c r="H113" i="7"/>
  <c r="J113" i="7"/>
  <c r="H114" i="7"/>
  <c r="J114" i="7"/>
  <c r="H115" i="7"/>
  <c r="J115" i="7"/>
  <c r="H116" i="7"/>
  <c r="J116" i="7"/>
  <c r="H117" i="7"/>
  <c r="J117" i="7"/>
  <c r="H118" i="7"/>
  <c r="J118" i="7"/>
  <c r="H119" i="7"/>
  <c r="J119" i="7"/>
  <c r="H120" i="7"/>
  <c r="J120" i="7"/>
  <c r="H121" i="7"/>
  <c r="J121" i="7"/>
  <c r="H122" i="7"/>
  <c r="J122" i="7"/>
  <c r="H123" i="7"/>
  <c r="J123" i="7"/>
  <c r="L123" i="7"/>
  <c r="H124" i="7"/>
  <c r="J124" i="7"/>
  <c r="L124" i="7"/>
  <c r="H125" i="7"/>
  <c r="J125" i="7"/>
  <c r="L125" i="7"/>
  <c r="H126" i="7"/>
  <c r="J126" i="7"/>
  <c r="L126" i="7"/>
  <c r="H127" i="7"/>
  <c r="J127" i="7"/>
  <c r="L127" i="7"/>
  <c r="H128" i="7"/>
  <c r="J128" i="7"/>
  <c r="L128" i="7"/>
  <c r="H129" i="7"/>
  <c r="J129" i="7"/>
  <c r="L129" i="7"/>
  <c r="H130" i="7"/>
  <c r="J130" i="7"/>
  <c r="L130" i="7"/>
  <c r="H131" i="7"/>
  <c r="J131" i="7"/>
  <c r="L131" i="7"/>
  <c r="H132" i="7"/>
  <c r="J132" i="7"/>
  <c r="L132" i="7"/>
  <c r="H133" i="7"/>
  <c r="J133" i="7"/>
  <c r="L133" i="7"/>
  <c r="H134" i="7"/>
  <c r="J134" i="7"/>
  <c r="L134" i="7"/>
  <c r="H135" i="7"/>
  <c r="J135" i="7"/>
  <c r="L135" i="7"/>
  <c r="H136" i="7"/>
  <c r="J136" i="7"/>
  <c r="L136" i="7"/>
  <c r="H137" i="7"/>
  <c r="J137" i="7"/>
  <c r="L137" i="7"/>
  <c r="H138" i="7"/>
  <c r="J138" i="7"/>
  <c r="L138" i="7"/>
  <c r="H139" i="7"/>
  <c r="J139" i="7"/>
  <c r="L139" i="7"/>
  <c r="H140" i="7"/>
  <c r="J140" i="7"/>
  <c r="L140" i="7"/>
  <c r="H141" i="7"/>
  <c r="J141" i="7"/>
  <c r="L141" i="7"/>
  <c r="H142" i="7"/>
  <c r="J142" i="7"/>
  <c r="L142" i="7"/>
  <c r="H143" i="7"/>
  <c r="J143" i="7"/>
  <c r="L143" i="7"/>
  <c r="H144" i="7"/>
  <c r="J144" i="7"/>
  <c r="L144" i="7"/>
  <c r="H145" i="7"/>
  <c r="J145" i="7"/>
  <c r="L145" i="7"/>
  <c r="H146" i="7"/>
  <c r="J146" i="7"/>
  <c r="L146" i="7"/>
  <c r="H147" i="7"/>
  <c r="J147" i="7"/>
  <c r="L147" i="7"/>
  <c r="H148" i="7"/>
  <c r="J148" i="7"/>
  <c r="L148" i="7"/>
  <c r="H149" i="7"/>
  <c r="J149" i="7"/>
  <c r="L149" i="7"/>
  <c r="H150" i="7"/>
  <c r="J150" i="7"/>
  <c r="L150" i="7"/>
  <c r="H151" i="7"/>
  <c r="J151" i="7"/>
  <c r="L151" i="7"/>
  <c r="J106" i="7"/>
  <c r="H106" i="7"/>
  <c r="AA105" i="7"/>
  <c r="J105" i="7"/>
  <c r="H105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L157" i="7"/>
  <c r="L156" i="7"/>
  <c r="E50" i="12"/>
  <c r="F49" i="12"/>
  <c r="F48" i="12"/>
  <c r="F47" i="12"/>
  <c r="F46" i="12"/>
  <c r="F45" i="12"/>
  <c r="H44" i="12"/>
  <c r="F44" i="12"/>
  <c r="J41" i="12"/>
  <c r="G41" i="12"/>
  <c r="B105" i="7"/>
  <c r="B106" i="7"/>
  <c r="B107" i="7"/>
  <c r="B108" i="7"/>
  <c r="B109" i="7"/>
  <c r="L105" i="7"/>
  <c r="B110" i="7"/>
  <c r="B111" i="7"/>
  <c r="B112" i="7"/>
  <c r="B113" i="7"/>
  <c r="B114" i="7"/>
  <c r="B115" i="7"/>
  <c r="B116" i="7"/>
  <c r="B117" i="7"/>
  <c r="B118" i="7"/>
  <c r="B11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A10" i="4"/>
  <c r="C9" i="7"/>
  <c r="K6" i="4"/>
  <c r="B6" i="4"/>
  <c r="C9" i="5"/>
  <c r="C8" i="7"/>
  <c r="H15" i="12"/>
  <c r="L17" i="12"/>
  <c r="L21" i="12"/>
  <c r="L25" i="12"/>
  <c r="L29" i="12"/>
  <c r="L33" i="12"/>
  <c r="L9" i="12"/>
  <c r="L13" i="12"/>
  <c r="I7" i="12"/>
  <c r="I12" i="12"/>
  <c r="I17" i="12"/>
  <c r="I21" i="12"/>
  <c r="I25" i="12"/>
  <c r="I29" i="12"/>
  <c r="I33" i="12"/>
  <c r="H9" i="12"/>
  <c r="H13" i="12"/>
  <c r="H19" i="12"/>
  <c r="H23" i="12"/>
  <c r="H27" i="12"/>
  <c r="H31" i="12"/>
  <c r="H5" i="12"/>
  <c r="H14" i="12"/>
  <c r="L18" i="12"/>
  <c r="L22" i="12"/>
  <c r="L26" i="12"/>
  <c r="L30" i="12"/>
  <c r="L5" i="12"/>
  <c r="L10" i="12"/>
  <c r="L4" i="12"/>
  <c r="I9" i="12"/>
  <c r="I13" i="12"/>
  <c r="I18" i="12"/>
  <c r="I22" i="12"/>
  <c r="I26" i="12"/>
  <c r="I30" i="12"/>
  <c r="I4" i="12"/>
  <c r="H10" i="12"/>
  <c r="H16" i="12"/>
  <c r="H20" i="12"/>
  <c r="H24" i="12"/>
  <c r="H28" i="12"/>
  <c r="H32" i="12"/>
  <c r="L14" i="12"/>
  <c r="L19" i="12"/>
  <c r="L23" i="12"/>
  <c r="L27" i="12"/>
  <c r="L31" i="12"/>
  <c r="L6" i="12"/>
  <c r="L11" i="12"/>
  <c r="I5" i="12"/>
  <c r="I10" i="12"/>
  <c r="I14" i="12"/>
  <c r="I19" i="12"/>
  <c r="I23" i="12"/>
  <c r="I27" i="12"/>
  <c r="I31" i="12"/>
  <c r="H6" i="12"/>
  <c r="H11" i="12"/>
  <c r="H17" i="12"/>
  <c r="H21" i="12"/>
  <c r="H25" i="12"/>
  <c r="H29" i="12"/>
  <c r="H33" i="12"/>
  <c r="L15" i="12"/>
  <c r="L20" i="12"/>
  <c r="L24" i="12"/>
  <c r="L28" i="12"/>
  <c r="L32" i="12"/>
  <c r="L7" i="12"/>
  <c r="L12" i="12"/>
  <c r="I6" i="12"/>
  <c r="I11" i="12"/>
  <c r="I15" i="12"/>
  <c r="I20" i="12"/>
  <c r="I24" i="12"/>
  <c r="I28" i="12"/>
  <c r="I32" i="12"/>
  <c r="H7" i="12"/>
  <c r="K7" i="12"/>
  <c r="H12" i="12"/>
  <c r="H18" i="12"/>
  <c r="K18" i="12"/>
  <c r="H22" i="12"/>
  <c r="K22" i="12"/>
  <c r="H26" i="12"/>
  <c r="K26" i="12"/>
  <c r="H30" i="12"/>
  <c r="K30" i="12"/>
  <c r="H4" i="12"/>
  <c r="K4" i="12"/>
  <c r="L16" i="12"/>
  <c r="I16" i="12"/>
  <c r="K16" i="12"/>
  <c r="H8" i="12"/>
  <c r="I8" i="12"/>
  <c r="L8" i="12"/>
  <c r="I110" i="4"/>
  <c r="J110" i="4"/>
  <c r="I111" i="4"/>
  <c r="J111" i="4"/>
  <c r="J109" i="4"/>
  <c r="I109" i="4"/>
  <c r="F35" i="5"/>
  <c r="F30" i="5"/>
  <c r="F33" i="5"/>
  <c r="G27" i="5"/>
  <c r="F27" i="5"/>
  <c r="F26" i="5"/>
  <c r="F25" i="5"/>
  <c r="F24" i="5"/>
  <c r="F23" i="5"/>
  <c r="F22" i="5"/>
  <c r="M26" i="12"/>
  <c r="K29" i="12"/>
  <c r="M29" i="12"/>
  <c r="M22" i="12"/>
  <c r="K12" i="12"/>
  <c r="M12" i="12"/>
  <c r="K33" i="12"/>
  <c r="M33" i="12"/>
  <c r="K17" i="12"/>
  <c r="M17" i="12"/>
  <c r="M30" i="12"/>
  <c r="M4" i="12"/>
  <c r="M18" i="12"/>
  <c r="K21" i="12"/>
  <c r="M21" i="12"/>
  <c r="I41" i="12"/>
  <c r="L41" i="12"/>
  <c r="L44" i="12"/>
  <c r="K24" i="12"/>
  <c r="M24" i="12"/>
  <c r="K13" i="12"/>
  <c r="M13" i="12"/>
  <c r="G45" i="12"/>
  <c r="K20" i="12"/>
  <c r="M20" i="12"/>
  <c r="K27" i="12"/>
  <c r="M27" i="12"/>
  <c r="K9" i="12"/>
  <c r="M9" i="12"/>
  <c r="M16" i="12"/>
  <c r="M7" i="12"/>
  <c r="K11" i="12"/>
  <c r="M11" i="12"/>
  <c r="K32" i="12"/>
  <c r="M32" i="12"/>
  <c r="K14" i="12"/>
  <c r="M14" i="12"/>
  <c r="K23" i="12"/>
  <c r="M23" i="12"/>
  <c r="K25" i="12"/>
  <c r="M25" i="12"/>
  <c r="K6" i="12"/>
  <c r="M6" i="12"/>
  <c r="K28" i="12"/>
  <c r="M28" i="12"/>
  <c r="K10" i="12"/>
  <c r="M10" i="12"/>
  <c r="K5" i="12"/>
  <c r="M5" i="12"/>
  <c r="K19" i="12"/>
  <c r="M19" i="12"/>
  <c r="K31" i="12"/>
  <c r="M31" i="12"/>
  <c r="K15" i="12"/>
  <c r="M15" i="12"/>
  <c r="K8" i="12"/>
  <c r="M8" i="12"/>
  <c r="H41" i="12"/>
  <c r="F18" i="5"/>
  <c r="F17" i="5"/>
  <c r="K41" i="12"/>
  <c r="M41" i="12"/>
  <c r="E12" i="5"/>
  <c r="J10" i="4"/>
  <c r="I9" i="7"/>
  <c r="N152" i="7"/>
  <c r="L49" i="4"/>
  <c r="K49" i="4"/>
  <c r="J49" i="4"/>
  <c r="I49" i="4"/>
  <c r="H49" i="4"/>
  <c r="G49" i="4"/>
  <c r="F49" i="4"/>
  <c r="E49" i="4"/>
  <c r="D49" i="4"/>
  <c r="C49" i="4"/>
  <c r="B49" i="4"/>
  <c r="E110" i="4"/>
  <c r="E111" i="4"/>
  <c r="E109" i="4"/>
  <c r="A110" i="4"/>
  <c r="A111" i="4"/>
  <c r="A109" i="4"/>
  <c r="B48" i="5"/>
  <c r="L76" i="4"/>
  <c r="L78" i="4"/>
  <c r="L65" i="4"/>
  <c r="F103" i="4"/>
  <c r="L103" i="4"/>
  <c r="L27" i="4"/>
  <c r="L29" i="4"/>
  <c r="L105" i="4"/>
</calcChain>
</file>

<file path=xl/sharedStrings.xml><?xml version="1.0" encoding="utf-8"?>
<sst xmlns="http://schemas.openxmlformats.org/spreadsheetml/2006/main" count="3138" uniqueCount="1301">
  <si>
    <t>UNIDAD:</t>
  </si>
  <si>
    <t>CENTRO DE COSTOS:</t>
  </si>
  <si>
    <t>Nombre:</t>
  </si>
  <si>
    <t>PROYECTO O SUBPROYECTO</t>
  </si>
  <si>
    <t>U N I V E R S I D A D   L I B R E</t>
  </si>
  <si>
    <t>CÓDIGO:</t>
  </si>
  <si>
    <t>NOMBRE</t>
  </si>
  <si>
    <t>CÓDIGO</t>
  </si>
  <si>
    <t>PREGRADO:</t>
  </si>
  <si>
    <t>POSGRADO:</t>
  </si>
  <si>
    <t>ELABORADO POR:</t>
  </si>
  <si>
    <t>REVISADO OFICINA DE PRESUPUESTO:</t>
  </si>
  <si>
    <t xml:space="preserve">SECCIONAL: </t>
  </si>
  <si>
    <t>Código:</t>
  </si>
  <si>
    <t>CICLO I</t>
  </si>
  <si>
    <t>CICLO II</t>
  </si>
  <si>
    <t>TOTAL</t>
  </si>
  <si>
    <t>Matrículas</t>
  </si>
  <si>
    <t>JARDIN 1</t>
  </si>
  <si>
    <t>JARDIN 2</t>
  </si>
  <si>
    <t>TRANSICIÓN</t>
  </si>
  <si>
    <t>PRIMERO</t>
  </si>
  <si>
    <t>SEGUNDO</t>
  </si>
  <si>
    <t>TERCERO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</si>
  <si>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</si>
  <si>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</si>
  <si>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</si>
  <si>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</si>
  <si>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</si>
  <si>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</si>
  <si>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</si>
  <si>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</si>
  <si>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SEPTIMO</t>
  </si>
  <si>
    <t>DECIMO</t>
  </si>
  <si>
    <t>Pensiones</t>
  </si>
  <si>
    <t>Becas Alcaldía</t>
  </si>
  <si>
    <t>Becas Consejo Directivo</t>
  </si>
  <si>
    <t>Becas Consiliatura</t>
  </si>
  <si>
    <t>Becas Convencionales Asproul</t>
  </si>
  <si>
    <t>Becas Convencionales Sinties</t>
  </si>
  <si>
    <t>Becas Por Excelencia</t>
  </si>
  <si>
    <t>Becas Convenios</t>
  </si>
  <si>
    <t>Becas Egresados</t>
  </si>
  <si>
    <t>Becas Otros Conceptos</t>
  </si>
  <si>
    <t>Descuento Por Egresados</t>
  </si>
  <si>
    <t>Descuentos Deportes</t>
  </si>
  <si>
    <t>Descuentos Pronto Pago</t>
  </si>
  <si>
    <t>Descuentos Grupo Familiar</t>
  </si>
  <si>
    <t>Descuentos Convenio Empresarial</t>
  </si>
  <si>
    <t>Descuento Monitorias</t>
  </si>
  <si>
    <t>Descuento Traslados Sedes</t>
  </si>
  <si>
    <t>Descuento Bono Estudiantil</t>
  </si>
  <si>
    <t>Descuento Asproul</t>
  </si>
  <si>
    <t>Descuento Damnificados</t>
  </si>
  <si>
    <t>Descuentos</t>
  </si>
  <si>
    <t>Cantidad</t>
  </si>
  <si>
    <t>Valor Unitario</t>
  </si>
  <si>
    <t>Inscripciones Pregrado</t>
  </si>
  <si>
    <t>Inscripciones Postgrados</t>
  </si>
  <si>
    <t>Certificados</t>
  </si>
  <si>
    <t>Constancias</t>
  </si>
  <si>
    <t>Programas Académicos Por Año/Semestre</t>
  </si>
  <si>
    <t>Programas Académicos Por Materia</t>
  </si>
  <si>
    <t>Derechos De Grado Privados</t>
  </si>
  <si>
    <t>Derechos De Grado Múltiples</t>
  </si>
  <si>
    <t>Habilitaciones</t>
  </si>
  <si>
    <t>Paz Y Salvos</t>
  </si>
  <si>
    <t>Preparatorios</t>
  </si>
  <si>
    <t>Preparatorio Jornada Única</t>
  </si>
  <si>
    <t>Supletorios</t>
  </si>
  <si>
    <t>Diferidos</t>
  </si>
  <si>
    <t>Validaciones</t>
  </si>
  <si>
    <t>Cursos de Opción de Grado - Pregrado</t>
  </si>
  <si>
    <t>Cursos de Vacaciones, Remediales o Nivelación</t>
  </si>
  <si>
    <t>Comercialización De Publicaciones</t>
  </si>
  <si>
    <t>Catedra Gerardo Molina Y Astronomía</t>
  </si>
  <si>
    <t>Diplomados De Conciliación</t>
  </si>
  <si>
    <t>Tutorías</t>
  </si>
  <si>
    <t>Asesoría</t>
  </si>
  <si>
    <t>Consultorías</t>
  </si>
  <si>
    <t>Convenios</t>
  </si>
  <si>
    <t xml:space="preserve">Número Matrículas Proyectadas </t>
  </si>
  <si>
    <t>CURSO</t>
  </si>
  <si>
    <t>Número Matrículas Año Anterior</t>
  </si>
  <si>
    <t>M A T R Í C U L A S   U N I V E R S I D A D</t>
  </si>
  <si>
    <t>M A T R Í C U L A S   Y   P E N S I Ó N   C O L E G I O</t>
  </si>
  <si>
    <t>Valor Total Matrículas más Pensiones Proyectadas</t>
  </si>
  <si>
    <t xml:space="preserve">Valor Matrícula </t>
  </si>
  <si>
    <t>Valor Total Matrículas</t>
  </si>
  <si>
    <t>Valor Pensión Mensual</t>
  </si>
  <si>
    <t>Valor Total Pensiones</t>
  </si>
  <si>
    <t xml:space="preserve">Total Matrículas más Pensiones </t>
  </si>
  <si>
    <t>Recargos Pagos Extemporáneos</t>
  </si>
  <si>
    <t>Valor Total Matrículas Proyectadas</t>
  </si>
  <si>
    <t>Valor Matrícula Anual</t>
  </si>
  <si>
    <t>B E C A S   Y     D E S C U E N T O S</t>
  </si>
  <si>
    <t>TOTAL BECAS</t>
  </si>
  <si>
    <t>TOTAL DESCUENTOS</t>
  </si>
  <si>
    <t>TOTAL BECAS Y DESCUENTOS</t>
  </si>
  <si>
    <t>Concepto</t>
  </si>
  <si>
    <t>Curso</t>
  </si>
  <si>
    <t>Número de Becas</t>
  </si>
  <si>
    <t>Número de Descuentos</t>
  </si>
  <si>
    <t>Valor de la Beca</t>
  </si>
  <si>
    <t>Total Becas</t>
  </si>
  <si>
    <t>Valor descuento</t>
  </si>
  <si>
    <t>Total Descuentos</t>
  </si>
  <si>
    <t>BECAS</t>
  </si>
  <si>
    <t>DESCUENTOS</t>
  </si>
  <si>
    <t>DEVOLUCIONES</t>
  </si>
  <si>
    <t>DEVOLUCIONES DE MATRÍCULAS</t>
  </si>
  <si>
    <t>TOTAL BECAS + DESCUENTOS + DEVOLUCIONES</t>
  </si>
  <si>
    <t>A C T I V I D A D E S    D E     P R O Y E C C I Ó N    S O C I A L   Y    E X T E N S I Ó N</t>
  </si>
  <si>
    <t>F O R M A T O   P A R A   E L A B O R A C I Ó N   D E   P R E S U P U E S T O   A N U A L    D E   G A S T O S    E    I N V E R S I O N E S</t>
  </si>
  <si>
    <t>AÑO:</t>
  </si>
  <si>
    <t>Cursos de extensión de Ingles - CLEUL</t>
  </si>
  <si>
    <t>Cursos de extensión de Frances - CLEUL</t>
  </si>
  <si>
    <t>Cursos prueba Saber Pro</t>
  </si>
  <si>
    <t>Cursos De Idiomas Niños - Centro práctica social</t>
  </si>
  <si>
    <t>Cursos De Idiomas Adultos- Centro práctica social</t>
  </si>
  <si>
    <t>Cursos de ingles para estudiantes</t>
  </si>
  <si>
    <t>Cursos de Preparatorios</t>
  </si>
  <si>
    <t>Diplomado Escuela de docentes - No egresados</t>
  </si>
  <si>
    <t>Cursos Escuela Docentes - No Egresados</t>
  </si>
  <si>
    <t>Cursos Escuela Docentes - Egresados</t>
  </si>
  <si>
    <t>Diplomado Escuela de docentes - Egresados</t>
  </si>
  <si>
    <t>Cursos Escuela Docentes - Estudiantes Ulibre</t>
  </si>
  <si>
    <t>Diplomado Escuela de docentes - Estudiantes Ulibre</t>
  </si>
  <si>
    <t>TOTAL MATRÍCULAS</t>
  </si>
  <si>
    <t>RECRAGOS PAGOS EXTEMPORÁNEOS</t>
  </si>
  <si>
    <t>TOTAL OTRAS ACTIVIDADES</t>
  </si>
  <si>
    <t>APROBADO POR:</t>
  </si>
  <si>
    <t>REVISIÓN PRESUPUESTO:</t>
  </si>
  <si>
    <t>TOTAL INGRESOS</t>
  </si>
  <si>
    <t>Becas</t>
  </si>
  <si>
    <t>Devoluciones de matrículas</t>
  </si>
  <si>
    <t>Matrículas Universidad</t>
  </si>
  <si>
    <t>Recargos pagos extemporáneos Universidad</t>
  </si>
  <si>
    <t>Matrículas Colegio</t>
  </si>
  <si>
    <t>Pensiones Colegio</t>
  </si>
  <si>
    <t>INGRESOS</t>
  </si>
  <si>
    <t>DIFERENCIA</t>
  </si>
  <si>
    <t>TOTAL GASTOS MÁS INVERSIONES</t>
  </si>
  <si>
    <t>CONCEPTO</t>
  </si>
  <si>
    <t xml:space="preserve">TIPO DE UNIDAD: </t>
  </si>
  <si>
    <t>02010102</t>
  </si>
  <si>
    <t>02010106</t>
  </si>
  <si>
    <t>03010101</t>
  </si>
  <si>
    <t>03010102</t>
  </si>
  <si>
    <t>03010103</t>
  </si>
  <si>
    <t>03010104</t>
  </si>
  <si>
    <t>03020102</t>
  </si>
  <si>
    <t>03020104</t>
  </si>
  <si>
    <t>04010101</t>
  </si>
  <si>
    <t>04010102</t>
  </si>
  <si>
    <t>04010104</t>
  </si>
  <si>
    <t>04020112</t>
  </si>
  <si>
    <t>05010102</t>
  </si>
  <si>
    <t>05010103</t>
  </si>
  <si>
    <t>05010104</t>
  </si>
  <si>
    <t>05010107</t>
  </si>
  <si>
    <t>05010108</t>
  </si>
  <si>
    <t>05020102</t>
  </si>
  <si>
    <t>06010101</t>
  </si>
  <si>
    <t>06010103</t>
  </si>
  <si>
    <t>08010101</t>
  </si>
  <si>
    <t>09010101</t>
  </si>
  <si>
    <t>10010101</t>
  </si>
  <si>
    <t>10010102</t>
  </si>
  <si>
    <t>11010199</t>
  </si>
  <si>
    <t>88010101</t>
  </si>
  <si>
    <t>88010102</t>
  </si>
  <si>
    <t>88010103</t>
  </si>
  <si>
    <t>88010104</t>
  </si>
  <si>
    <t>88010105</t>
  </si>
  <si>
    <t>88010106</t>
  </si>
  <si>
    <t>89010101</t>
  </si>
  <si>
    <t>89010102</t>
  </si>
  <si>
    <t>89010103</t>
  </si>
  <si>
    <t>89010104</t>
  </si>
  <si>
    <t>89010105</t>
  </si>
  <si>
    <t>91010101</t>
  </si>
  <si>
    <t>91010102</t>
  </si>
  <si>
    <t>91010103</t>
  </si>
  <si>
    <t>91010104</t>
  </si>
  <si>
    <t>91010105</t>
  </si>
  <si>
    <t>91010106</t>
  </si>
  <si>
    <t>91010107</t>
  </si>
  <si>
    <t>91010108</t>
  </si>
  <si>
    <t>91010109</t>
  </si>
  <si>
    <t>91010110</t>
  </si>
  <si>
    <t>91010111</t>
  </si>
  <si>
    <t>91010112</t>
  </si>
  <si>
    <t>91020101</t>
  </si>
  <si>
    <t>91030101</t>
  </si>
  <si>
    <t>91030102</t>
  </si>
  <si>
    <t>91030103</t>
  </si>
  <si>
    <t>91030104</t>
  </si>
  <si>
    <t>91030105</t>
  </si>
  <si>
    <t>91030106</t>
  </si>
  <si>
    <t>91040101</t>
  </si>
  <si>
    <t>91040102</t>
  </si>
  <si>
    <t>91040103</t>
  </si>
  <si>
    <t>91040104</t>
  </si>
  <si>
    <t>91040105</t>
  </si>
  <si>
    <t xml:space="preserve">NOMBRE </t>
  </si>
  <si>
    <t>03010106</t>
  </si>
  <si>
    <t>10020101</t>
  </si>
  <si>
    <t>10020102</t>
  </si>
  <si>
    <t>10030101</t>
  </si>
  <si>
    <t>10030102</t>
  </si>
  <si>
    <t>10040102</t>
  </si>
  <si>
    <t>10040104</t>
  </si>
  <si>
    <t>10050101</t>
  </si>
  <si>
    <t>10050102</t>
  </si>
  <si>
    <t>10060101</t>
  </si>
  <si>
    <t>10070101</t>
  </si>
  <si>
    <t>10070102</t>
  </si>
  <si>
    <t>10070103</t>
  </si>
  <si>
    <t>10080101</t>
  </si>
  <si>
    <t>10080102</t>
  </si>
  <si>
    <t>10130101</t>
  </si>
  <si>
    <t>10140101</t>
  </si>
  <si>
    <t>10040101</t>
  </si>
  <si>
    <t>N</t>
  </si>
  <si>
    <t>E</t>
  </si>
  <si>
    <t>F</t>
  </si>
  <si>
    <t>M</t>
  </si>
  <si>
    <t>A</t>
  </si>
  <si>
    <t>J</t>
  </si>
  <si>
    <t>S</t>
  </si>
  <si>
    <t>O</t>
  </si>
  <si>
    <t>D</t>
  </si>
  <si>
    <t xml:space="preserve">NOMBRE: </t>
  </si>
  <si>
    <t xml:space="preserve">CARGO: </t>
  </si>
  <si>
    <t xml:space="preserve">FECHA: </t>
  </si>
  <si>
    <r>
      <rPr>
        <b/>
        <sz val="14"/>
        <color indexed="8"/>
        <rFont val="Arial"/>
        <family val="2"/>
      </rPr>
      <t>FECHA</t>
    </r>
    <r>
      <rPr>
        <sz val="14"/>
        <color indexed="8"/>
        <rFont val="Arial"/>
        <family val="2"/>
      </rPr>
      <t xml:space="preserve">: </t>
    </r>
  </si>
  <si>
    <r>
      <t>FECHA:</t>
    </r>
    <r>
      <rPr>
        <sz val="8"/>
        <color indexed="8"/>
        <rFont val="Arial Unicode MS"/>
        <family val="2"/>
      </rPr>
      <t xml:space="preserve"> </t>
    </r>
  </si>
  <si>
    <t>10100101</t>
  </si>
  <si>
    <t>10090101</t>
  </si>
  <si>
    <t>10110101</t>
  </si>
  <si>
    <t>10110102</t>
  </si>
  <si>
    <t>10110103</t>
  </si>
  <si>
    <t>10120101</t>
  </si>
  <si>
    <t>10120102</t>
  </si>
  <si>
    <t>10130102</t>
  </si>
  <si>
    <t>CARGO:</t>
  </si>
  <si>
    <r>
      <rPr>
        <b/>
        <sz val="14"/>
        <color indexed="8"/>
        <rFont val="Arial"/>
        <family val="2"/>
      </rPr>
      <t>NOMBRE</t>
    </r>
    <r>
      <rPr>
        <sz val="14"/>
        <color indexed="8"/>
        <rFont val="Arial"/>
        <family val="2"/>
      </rPr>
      <t xml:space="preserve">: </t>
    </r>
  </si>
  <si>
    <t>Que requieran o no presupuesto</t>
  </si>
  <si>
    <t xml:space="preserve">ACTIVIDADES A REALIZAR EN EL AÑO
(Conjunto de acciones) </t>
  </si>
  <si>
    <t>ACCIONES A REALIZAR EN EL AÑO
(Tareas especificas)</t>
  </si>
  <si>
    <t>Presupuesto Año</t>
  </si>
  <si>
    <t>Número Estudiantes Año Anterior</t>
  </si>
  <si>
    <t>Número Estudiantes Año Actual</t>
  </si>
  <si>
    <t>Número de Pagos Anuales</t>
  </si>
  <si>
    <t xml:space="preserve">PRESUPUESTO PARA EL AÑO </t>
  </si>
  <si>
    <t xml:space="preserve">CRONOGRAMA AÑO </t>
  </si>
  <si>
    <t>TIPO DE PRESUPUESTO
(Inversión o Gasto)</t>
  </si>
  <si>
    <t>AREA
(Función/Proceso Misional)</t>
  </si>
  <si>
    <t>META PIDI 
(Mediano Plazo)
2019 - 2021</t>
  </si>
  <si>
    <t>META PIDI
AÑO A PROYECTAR</t>
  </si>
  <si>
    <t>10110104</t>
  </si>
  <si>
    <t>Sistema de Gestión de Seguridad y Salud en el Trabajo</t>
  </si>
  <si>
    <t>10110105</t>
  </si>
  <si>
    <t>Sistema de Gestión Ambiental</t>
  </si>
  <si>
    <t>10110106</t>
  </si>
  <si>
    <t>Sistema de Gestión para la Seguridad Informática</t>
  </si>
  <si>
    <t>Sistema de Gestión Documental</t>
  </si>
  <si>
    <t>PRESUPUESTO
(Valor proyectado para cada acción)</t>
  </si>
  <si>
    <t>CUENTA
(Rubro Presupuestal)</t>
  </si>
  <si>
    <t>Recargos pagos extemporáneos Colegio</t>
  </si>
  <si>
    <t>Gastos de personal según proyecciones de oficina de nómina</t>
  </si>
  <si>
    <t>Gastos de funcionamiento según cálculos de oficina de presupuesto</t>
  </si>
  <si>
    <t xml:space="preserve">Actividades de extensión y proyección social </t>
  </si>
  <si>
    <t>Otros derechos pecuniarios</t>
  </si>
  <si>
    <t>O T R O S    D E R E C H O S    P E C U N I A R I O S</t>
  </si>
  <si>
    <t>TOTAL OTROS DERECHOS PECUNIARIOS</t>
  </si>
  <si>
    <t xml:space="preserve">T O T A L   I N G R E S O S   </t>
  </si>
  <si>
    <t>Valor proyectado derechos pecuniarios</t>
  </si>
  <si>
    <t>Valor proyectado actividades</t>
  </si>
  <si>
    <t>TOTAL PRESUPUESTO DE GASTOS MÁS INVERSIONES DE PROYECTOS</t>
  </si>
  <si>
    <t>Gastos más inversiones de investigación según directores de centros de investigación</t>
  </si>
  <si>
    <t>Gastos más inversiones de proyectos</t>
  </si>
  <si>
    <t>FORMATO RESUMEN DE PROYECTO DE PRESUPUESTO</t>
  </si>
  <si>
    <t>PEREIRA</t>
  </si>
  <si>
    <t>2020</t>
  </si>
  <si>
    <t>SECCIONAL: PEREIRA</t>
  </si>
  <si>
    <t>TIPO DE UNIDAD</t>
  </si>
  <si>
    <t>FACULTAD DE CIENCIAS DE LA SALUD</t>
  </si>
  <si>
    <t>Enfermería</t>
  </si>
  <si>
    <t>Microbiología</t>
  </si>
  <si>
    <t>02010108</t>
  </si>
  <si>
    <t>Nutrición y Dietética</t>
  </si>
  <si>
    <t>02020115</t>
  </si>
  <si>
    <t>Esp. en Entrenamiento Deportivo</t>
  </si>
  <si>
    <t>02020117</t>
  </si>
  <si>
    <t>Esp. Buenas practicas agropecuarias</t>
  </si>
  <si>
    <t>02020118</t>
  </si>
  <si>
    <t>Esp. Seguridad y salud en el trabajo</t>
  </si>
  <si>
    <t>02030108</t>
  </si>
  <si>
    <t>Maestría en Gestión de la Seguridad y Salud en el Trabajo</t>
  </si>
  <si>
    <t>FACULTAD DE DERECHO Y CIENCIAS POLITICAS</t>
  </si>
  <si>
    <t>Derecho Calendario A</t>
  </si>
  <si>
    <t>Derecho Calendario B</t>
  </si>
  <si>
    <t>Consultorio Jurídico</t>
  </si>
  <si>
    <t>Centro de conciliación</t>
  </si>
  <si>
    <t>Trabajo Social</t>
  </si>
  <si>
    <t>Esp. en Derecho Administrativo</t>
  </si>
  <si>
    <t>Esp. en Derecho Constitucional</t>
  </si>
  <si>
    <t>03020127</t>
  </si>
  <si>
    <t>Esp. Derecho de daños y Responsabilidad pública y privada</t>
  </si>
  <si>
    <t>03020128</t>
  </si>
  <si>
    <t>Esp. Derecho Procesal, Probatorio y Oralidad</t>
  </si>
  <si>
    <t>03020129</t>
  </si>
  <si>
    <t>Esp. Derecho Minero Energetico e Hidrocarburos</t>
  </si>
  <si>
    <t>03020130</t>
  </si>
  <si>
    <t>Esp. Responsabilidad Médica</t>
  </si>
  <si>
    <t>03020131</t>
  </si>
  <si>
    <t>Esp. Derecho del Trabajo, Pensiones y Riesgos Laborales</t>
  </si>
  <si>
    <t>03020133</t>
  </si>
  <si>
    <t>Esp. en Derecho Laboral y Seguridad Social</t>
  </si>
  <si>
    <t>03020134</t>
  </si>
  <si>
    <t>Esp. en Derecho Penal</t>
  </si>
  <si>
    <t>03020136</t>
  </si>
  <si>
    <t>Esp. Derecho Urbano gestión y planeamientos inmobiliarios</t>
  </si>
  <si>
    <t>03020138</t>
  </si>
  <si>
    <t>Esp. en Gerencia Social</t>
  </si>
  <si>
    <t>03030103</t>
  </si>
  <si>
    <t>Maestría en Derecho Administrativo</t>
  </si>
  <si>
    <t>03030106</t>
  </si>
  <si>
    <t>Maestría en Derecho Penal</t>
  </si>
  <si>
    <t>03030108</t>
  </si>
  <si>
    <t>Maestría en Derecho Constitucional</t>
  </si>
  <si>
    <t>FACULTAD CIENCIAS ECON/CONTB/ADM Y COMER</t>
  </si>
  <si>
    <t>Contaduría</t>
  </si>
  <si>
    <t>Economía</t>
  </si>
  <si>
    <t>Administración de Empresas</t>
  </si>
  <si>
    <t>Esp. en Administración Financiera</t>
  </si>
  <si>
    <t>04020120</t>
  </si>
  <si>
    <t>Esp. en Alta gerencia en Turismo de salud</t>
  </si>
  <si>
    <t>04020121</t>
  </si>
  <si>
    <t>Esp. en Gerencia de Negocios y Comercio Internacional</t>
  </si>
  <si>
    <t>04020122</t>
  </si>
  <si>
    <t>Esp. en Contabilidad Financiera Internacional</t>
  </si>
  <si>
    <t>04020125</t>
  </si>
  <si>
    <t>Esp. Gestión Tributaria y Aduanera</t>
  </si>
  <si>
    <t>04020126</t>
  </si>
  <si>
    <t>Esp. Revisoría Fiscal</t>
  </si>
  <si>
    <t>04020127</t>
  </si>
  <si>
    <t>Esp. Planeación y Gestión Estratégica</t>
  </si>
  <si>
    <t>Esp. en Alta Gerencia</t>
  </si>
  <si>
    <t>Maestría en Mercadeo</t>
  </si>
  <si>
    <t>04030302</t>
  </si>
  <si>
    <t>Maestría en Administración de Empresas</t>
  </si>
  <si>
    <t>FACULTAD DE INGENIERIA</t>
  </si>
  <si>
    <t>Ingeniería Comercíal</t>
  </si>
  <si>
    <t>Ingeniería de Sistemas</t>
  </si>
  <si>
    <t>Ingeniería Industríal</t>
  </si>
  <si>
    <t>Ingeniería Financiera</t>
  </si>
  <si>
    <t>Ingeniería Civil</t>
  </si>
  <si>
    <t>05020108</t>
  </si>
  <si>
    <t>Esp. Movilidad y transporte</t>
  </si>
  <si>
    <t>05020112</t>
  </si>
  <si>
    <t>Esp. Gerencia Logistica</t>
  </si>
  <si>
    <t>05030102</t>
  </si>
  <si>
    <t>ESCUELA DE CAPACITACION A DOCENTES</t>
  </si>
  <si>
    <t>Escuela de Capacitación a Docentes</t>
  </si>
  <si>
    <t>ORGANIZACION DE RELACIONES INTERNACIONAL</t>
  </si>
  <si>
    <t>Organización de relaciones Internacional</t>
  </si>
  <si>
    <t>DIRECCION CENTRO DE INVESTIGACIONES</t>
  </si>
  <si>
    <t>Direcciòn Seccional  de Investigaciones</t>
  </si>
  <si>
    <t>CENTROS DE PROYECCIÓN SOCIAL Y EDUCACIÓN CONTINUADA</t>
  </si>
  <si>
    <t>12010102</t>
  </si>
  <si>
    <t>Centro de emprendimiento innovación y desarrollo empresarial CEIDEUL</t>
  </si>
  <si>
    <t>12010103</t>
  </si>
  <si>
    <t>Centro de Lenguas Extranjeras CLEUL</t>
  </si>
  <si>
    <t>12010104</t>
  </si>
  <si>
    <t>Centro de Práctica Social</t>
  </si>
  <si>
    <t>12010105</t>
  </si>
  <si>
    <t>Centro de educación continuada</t>
  </si>
  <si>
    <t>12010106</t>
  </si>
  <si>
    <t>Tienda Unilibrista</t>
  </si>
  <si>
    <t>12010107</t>
  </si>
  <si>
    <t>Centro de Simulación Ciencias de la Salud</t>
  </si>
  <si>
    <t>UNIDADES DE APOYO ACADEMICO</t>
  </si>
  <si>
    <t>Biblioteca y Hemeroteca</t>
  </si>
  <si>
    <t>Laboratorios</t>
  </si>
  <si>
    <t>Admisiones y Registro</t>
  </si>
  <si>
    <t>Audiovisuales</t>
  </si>
  <si>
    <t>Salas de Informatica</t>
  </si>
  <si>
    <t>Publicaciones</t>
  </si>
  <si>
    <t>AREAS DE BIENESTAR</t>
  </si>
  <si>
    <t>Area de Salud</t>
  </si>
  <si>
    <t>Area de Cultura</t>
  </si>
  <si>
    <t>Area de desarrollo Humano</t>
  </si>
  <si>
    <t>Area de promoción Socioeconómica</t>
  </si>
  <si>
    <t>Area de Recreación y Deporte</t>
  </si>
  <si>
    <t>UNIDADES DE APOYO DIRECTIVO</t>
  </si>
  <si>
    <t>Consejo Directivo</t>
  </si>
  <si>
    <t>Presidencia Delegada</t>
  </si>
  <si>
    <t>Rectoría Seccional</t>
  </si>
  <si>
    <t>Secretaria Seccional</t>
  </si>
  <si>
    <t>Censoría Delegada</t>
  </si>
  <si>
    <t>Planeación Seccional</t>
  </si>
  <si>
    <t>Auditoría Interna</t>
  </si>
  <si>
    <t>Oficina Jurídica</t>
  </si>
  <si>
    <t>Sistemas y Comunicaciones</t>
  </si>
  <si>
    <t>Dirección de Bienestar</t>
  </si>
  <si>
    <t>SGC - Oficina de Sistema de Gestion de Calidad</t>
  </si>
  <si>
    <t>Oficina de Aseguramiento Calidad</t>
  </si>
  <si>
    <t>UNIDADES DE APOYO DE GESTION HUMANA</t>
  </si>
  <si>
    <t>Oficina de Personal</t>
  </si>
  <si>
    <t>UNIDADES DE APOYO FINANCIERO</t>
  </si>
  <si>
    <t>Oficina Dirección Financiera-Sindicatura</t>
  </si>
  <si>
    <t>Almacén</t>
  </si>
  <si>
    <t>Cartera</t>
  </si>
  <si>
    <t>Contabilidad</t>
  </si>
  <si>
    <t>Presupuesto</t>
  </si>
  <si>
    <t>Tesorería</t>
  </si>
  <si>
    <t>91030199</t>
  </si>
  <si>
    <t>Direccion Financiera</t>
  </si>
  <si>
    <t>UNIDADES DE APOYO ADMINISTRATIVO</t>
  </si>
  <si>
    <t>Oficina Dirección Administrativa</t>
  </si>
  <si>
    <t>Compras</t>
  </si>
  <si>
    <t>Servicios Generales</t>
  </si>
  <si>
    <t>Seguridad y Vigilancia</t>
  </si>
  <si>
    <t>Mercadeo y Comunicaciones</t>
  </si>
  <si>
    <t>*** FIN REPORTE ***</t>
  </si>
  <si>
    <t>SEVEN - Generales - Digital Ware Ltda.</t>
  </si>
  <si>
    <t>Formato Fecha :  yyyy/mm/dd</t>
  </si>
  <si>
    <t>CENTRO DE COSTO</t>
  </si>
  <si>
    <t>CODIGO</t>
  </si>
  <si>
    <t>Informe de compatibilidad para Plantilla Elaboracion Ppto 2020.xls</t>
  </si>
  <si>
    <t>Ejecutado el 11/07/2019 10:30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</si>
  <si>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</si>
  <si>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</si>
  <si>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</si>
  <si>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</si>
  <si>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fórmulas de este libro están vinculadas a otros libros que están cerrados. Cuando estas fórmulas se vuelven a calcular en versiones anteriores de Excel sin abrir los libros vinculados, los caracteres que exceden el límite de 255 caracteres no se pueden devolver.</t>
  </si>
  <si>
    <t>Excel 97-2003</t>
  </si>
  <si>
    <t>2
Nombres definidos</t>
  </si>
  <si>
    <t>Algunas celdas o estilos de este libro contienen un formato no admitido en el formato de archivo seleccionado. Estos formatos se convertirán al formato más cercano disponible.</t>
  </si>
  <si>
    <t>Jaime Alonso Velez Mazo</t>
  </si>
  <si>
    <t>Asistente de Presidencia para Presupuesto</t>
  </si>
  <si>
    <t>ÁREAS</t>
  </si>
  <si>
    <t>Auatoridades Nacionales</t>
  </si>
  <si>
    <t>01</t>
  </si>
  <si>
    <t>Docencia</t>
  </si>
  <si>
    <t>02</t>
  </si>
  <si>
    <t>Investigación</t>
  </si>
  <si>
    <t>03</t>
  </si>
  <si>
    <t>Educación Continuada</t>
  </si>
  <si>
    <t>04</t>
  </si>
  <si>
    <t>Administración Académica</t>
  </si>
  <si>
    <t>05</t>
  </si>
  <si>
    <t>Bienestar Institucional</t>
  </si>
  <si>
    <t>06</t>
  </si>
  <si>
    <t>Administración Institucional</t>
  </si>
  <si>
    <t>07</t>
  </si>
  <si>
    <t>Egresados</t>
  </si>
  <si>
    <t>08</t>
  </si>
  <si>
    <t>Proyección Social</t>
  </si>
  <si>
    <t>09</t>
  </si>
  <si>
    <t>Internacionalización</t>
  </si>
  <si>
    <t>10</t>
  </si>
  <si>
    <t>TIPO PRESUPUESTO</t>
  </si>
  <si>
    <t/>
  </si>
  <si>
    <t>Gastos Pregrado</t>
  </si>
  <si>
    <t>Inversión</t>
  </si>
  <si>
    <t>Inversión Pregrado</t>
  </si>
  <si>
    <t>Gastos Investigación</t>
  </si>
  <si>
    <t>Inversión Inves</t>
  </si>
  <si>
    <t>Gastos Administrativos</t>
  </si>
  <si>
    <t>Gastos Extensión</t>
  </si>
  <si>
    <t>PROY. 1: RACIONALIZACION Y AMPLIACION DE LA COBERTURA PROGRAMAS DE PREGRADO Y POSGRADO</t>
  </si>
  <si>
    <t>PROY. 2: PROYECTO E-LEARNING</t>
  </si>
  <si>
    <t>PROY. 3. DOCENCIA CALIFICADA</t>
  </si>
  <si>
    <t>PROY. 4. ESCUELA DE FORMACION PARA DOCENTES UNIVERSITARIOS</t>
  </si>
  <si>
    <t>PROY. 5. SEGUIMIENTO Y ATENCION ACADEMICA DE ESTUDIANTES</t>
  </si>
  <si>
    <t>PROY. 6. FOMENTO Y APOYO A LA EXCELENCIA ESTUDIANTIL</t>
  </si>
  <si>
    <t>PROY. 7. AUTOEVALUACION Y AUTORREGULACION PARA LA MEJORA PERMANENTE DE LA CALIDAD ACADEMICA</t>
  </si>
  <si>
    <t>PROY. 8. ACTUALIZACION ACADEMICA</t>
  </si>
  <si>
    <t>10040103</t>
  </si>
  <si>
    <t>PROY. 9. CUALIFICACION DE LOS PROGRAMAS DE EDUCACION PREESCOLAR, BASICA Y MEDIA</t>
  </si>
  <si>
    <t>PROY. 10 UNA UNIVERSIDAD CON MODERNOS APOYOS TECNOLOGICOS Y DIDACTICOS AL SERVICIO DE LA ACADEMICA</t>
  </si>
  <si>
    <t>PROY. 11. FORTALECIMIENTO Y CONSOLIDACION DE LA INVESTIGACION CIENTIFICA Y FORMATIVA EN LA U LIBRE</t>
  </si>
  <si>
    <t>PROY. 12. FOMENTO A LA PRODUCCION CIENTIFICA Y ACADEMICA</t>
  </si>
  <si>
    <t>10050127</t>
  </si>
  <si>
    <t>PROYECTO JOVEN INVESTIGADOR</t>
  </si>
  <si>
    <t>10050501</t>
  </si>
  <si>
    <t>FORTALECIMIENTO Y CONSOLIDACION DE LA INVESTIGACION CIENTIFICA Y FORMATIVA EN LA UNIVERSIDAD LIBRE</t>
  </si>
  <si>
    <t>PROY. 13. FORTALECIMIENTO Y PROMOCION DE LOS PRINCIPIOS INSTITUCIONALES Y DEL SENTIDO DE IDENTIDAD Y PERTINENCIA</t>
  </si>
  <si>
    <t>10060102</t>
  </si>
  <si>
    <t>Centro Institucional de Memoria Historica</t>
  </si>
  <si>
    <t>PROY. 14. ORGANIZACIÓN, INFRAESTRUCTURA Y FOMENTO DE LA PROYECCIÓN SOCIAL PARA EL DESARROLLO NACIONAL Y REGIONAL</t>
  </si>
  <si>
    <t>PROY. 15. EDUCACION CONTINUADA</t>
  </si>
  <si>
    <t>PROY. 16. SISTEMA DE EGRESADOS E IMPACTO EN EL MEDIO</t>
  </si>
  <si>
    <t>10070104</t>
  </si>
  <si>
    <t>Observatorio para el Posconflicto</t>
  </si>
  <si>
    <t>10070201</t>
  </si>
  <si>
    <t>Educacion continuada Derecho</t>
  </si>
  <si>
    <t>10070202</t>
  </si>
  <si>
    <t>educacion continuada ciencias economicas</t>
  </si>
  <si>
    <t>10070203</t>
  </si>
  <si>
    <t>Educacion continuada Ingenieria</t>
  </si>
  <si>
    <t>10070206</t>
  </si>
  <si>
    <t>Educacion continuada Posgrados Derecho</t>
  </si>
  <si>
    <t>10070207</t>
  </si>
  <si>
    <t>Educación continuada Posgrados Ingeniería</t>
  </si>
  <si>
    <t>10070211</t>
  </si>
  <si>
    <t>Educación continuada Ciencias de la Salud</t>
  </si>
  <si>
    <t>PROY. 17. FORTALECIMIENTO Y DESARROLLO DE LAS RELACIONES INTERISTITUCIONALES</t>
  </si>
  <si>
    <t>PROY. 18. FOMENTO Y APOYO A LA MOVILIDAD Y CUALIFICACIÓN ACADÉMICA E INVESTIGATIVA DE DOCENTES Y ESTUDIANTES</t>
  </si>
  <si>
    <t>PROY. 19. EXPANSIÓN Y CUALIFICACIÓN DE SERVICIOS Y PROGRAMAS DE BIENESTAR INSTITUCIONAL</t>
  </si>
  <si>
    <t>PROY. 20. SISTEMA SIIG</t>
  </si>
  <si>
    <t>PROY. 21. AMPLIACIÓN DEL ALCANCE DEL SISTEMA DE GESTIÓN DE CALIDAD</t>
  </si>
  <si>
    <t>PROY. 22. LA UNIVERSIDAD ORIENTADA AL SERVICIO DE LA COMUNIDAD UNILIBRISTA</t>
  </si>
  <si>
    <t>PROY. 23. SISTEMA INTEGRADO DE GESTIÓN</t>
  </si>
  <si>
    <t>10110107</t>
  </si>
  <si>
    <t>PROY. 24. ORGANIZACIÓN Y GESTIÓN</t>
  </si>
  <si>
    <t>PROY. 25. FUENTES DE FINANCIACIÓN Y ESTRATEGIAS DE FORTALECIMIENTO Y CONTROL FINANCIERO</t>
  </si>
  <si>
    <t>PROY. 26. DESAROLLO DE LA INFRAESTRUCTURA</t>
  </si>
  <si>
    <t>PROY. 27. GESTIÓN DE TIC</t>
  </si>
  <si>
    <t>PROY. 28. MERCADEO E IMAGEN CORPORATIVA</t>
  </si>
  <si>
    <t>1016</t>
  </si>
  <si>
    <t>Proyectos Especiales Pereira</t>
  </si>
  <si>
    <t>10160101</t>
  </si>
  <si>
    <t>Contrato Circulo Virtuoso Fase VII Municipio de Pereira - UTP - UNILIBRE 3884 de 2018</t>
  </si>
  <si>
    <t>10160102</t>
  </si>
  <si>
    <t>Convenio 03 2019 Fase IV mejoramiento de la calidad microbiologica y sanitario - UTP</t>
  </si>
  <si>
    <t>10160103</t>
  </si>
  <si>
    <t>Contrato 3230 de 2019 entre municipio de Pereira y Unilibre Apoyo a la gestión política publica</t>
  </si>
  <si>
    <t>14</t>
  </si>
  <si>
    <t>Proyectos de investigación Pereira</t>
  </si>
  <si>
    <t>1401</t>
  </si>
  <si>
    <t>Fac. Ciencias de la Salud</t>
  </si>
  <si>
    <t>14010101</t>
  </si>
  <si>
    <t>EFECTIVIDAD DE UN PROGRAMA DE INTERVENCION EN INSUFICIENCIA CARDIAGA</t>
  </si>
  <si>
    <t>14010102</t>
  </si>
  <si>
    <t>TERAPIA TRIPLE ESTANDAR COMO PRIMERA LINEA DE TRATAMIENTO PARA LA ERRADICACION DE HELICOBACTER</t>
  </si>
  <si>
    <t>14010103</t>
  </si>
  <si>
    <t>CARACTERIZACION DEL MICROBIOMA DE LA LECHE MATERNA Y DEL INTESTINO EN MADRES Y LACTANTES</t>
  </si>
  <si>
    <t>14010104</t>
  </si>
  <si>
    <t>EFECTO DE UNA DIETA MIXTA SOBRE LA INSULINEMIA Y LIPEMIA POSTPRENDIAL</t>
  </si>
  <si>
    <t>14010105</t>
  </si>
  <si>
    <t>CONSUMO DEL TABACO Y NIVEL DE AFRONTAMIENTO DE LOS PACIENTES HIPERTENSOS ESE SALUD PEREIRA</t>
  </si>
  <si>
    <t>14010106</t>
  </si>
  <si>
    <t>DETERMINANTES SOCIALES EN LACTANCIA MATERNA EXCLUSIVA EN EL MUNICIPIO DE PEREIRA 2017</t>
  </si>
  <si>
    <t>14010107</t>
  </si>
  <si>
    <t>FACTORES ASOCIADOS A LA INFECCION Y/O ENFERMEDD POR HELICOBACTER PYLORI EN PACIENTES DIEPEPTICOS DEL EJE CAFETERO</t>
  </si>
  <si>
    <t>14010108</t>
  </si>
  <si>
    <t>PARTICIPACION DE ESTUDIANTES DE LA BASICA PRIMARIA, MEDIANTE LA APROPIIACION SOCIAL DEL CONOCIMIENTO EN LOS CIUDADANOS Y CONSERVACION DEL AGUA VEREDAL</t>
  </si>
  <si>
    <t>14010109</t>
  </si>
  <si>
    <t>ESTANDARIZACION DE UN METODO MOLECULAR PARA LA DETECCION DE HELICOBACTER PYLORI A PARTIR DE AGUA</t>
  </si>
  <si>
    <t>14010110</t>
  </si>
  <si>
    <t>UN AULA VIVA PARA LA UNIVERSIDAD LIBRE SECCIONAL PEREIRA</t>
  </si>
  <si>
    <t>14010111</t>
  </si>
  <si>
    <t>INHIBICION DE BIOFILMS DE PSEUDOMONA AERUGINOSA POR PARAOXONASA 1 (PON1) BAJO EL POLIMORFISMO Q192R</t>
  </si>
  <si>
    <t>14010112</t>
  </si>
  <si>
    <t>ACTUALIZACION DEL PLAN DE GESTION INTEGRAL DE RESIDUOS DE LA UNIVERSIDAD LIBRE SECC PEREIRA 2018</t>
  </si>
  <si>
    <t>14010113</t>
  </si>
  <si>
    <t>DISEÑAR LA ESTRATEGIA PEDAGÓGICA PARA  LAS MADRES EMBERA CHAMI CON NIÑOS  MENORES DE 5 AÑOS CON IRA</t>
  </si>
  <si>
    <t>14010114</t>
  </si>
  <si>
    <t>Factores Protectores y de Riesgo en Salud mental y Psiquiatría en Estudiantes Universitarios de la Facultad de Ciencias de la Salud de una Institución de educación Superior</t>
  </si>
  <si>
    <t>14010115</t>
  </si>
  <si>
    <t>Valoración y evaluación del riesgo microbiológico de los alimentos expendidos en vía pública en la comuna centro del municipio de Pereira</t>
  </si>
  <si>
    <t>14010116</t>
  </si>
  <si>
    <t>Aislamiento de bacterias de oxidación amoniacal (Nitrosomonas sp.) con propósitos de biocompostaje de subproductos de la caña de azúcar</t>
  </si>
  <si>
    <t>1402</t>
  </si>
  <si>
    <t>Facultad de Derecho</t>
  </si>
  <si>
    <t>14020101</t>
  </si>
  <si>
    <t>APLICACIÓN DE MANUALES Y PROTOCOLOS PARA INVESTIGAR Y DOCUMENTAR LA TORTURA EN EMPSC REGIONAL</t>
  </si>
  <si>
    <t>14020102</t>
  </si>
  <si>
    <t>RUTA UNIVERSITARIA POR EL DESARROLLO SOCIAL, CULTURAL Y LA RECONCILIACION CIUDADANA EN PEREIRA</t>
  </si>
  <si>
    <t>14020103</t>
  </si>
  <si>
    <t>CATEDRA ABIERTA DE INTERCULTURALIDAD EN TERROTORIOS DE PAZ</t>
  </si>
  <si>
    <t>14020104</t>
  </si>
  <si>
    <t>GERENCIANDO LO SOCIAL: UNA MIRADA A LA EDUCACION SUPERIOR INCLUSIVA</t>
  </si>
  <si>
    <t>14020105</t>
  </si>
  <si>
    <t>FORTALECIMIENTO INTEGRAL DE LA ORGANIZACIÓN JUVENIL PARA INCIDIR Y PREVENIR EL FOMENTO DE LA TRATA DE PERSONAS</t>
  </si>
  <si>
    <t>14020106</t>
  </si>
  <si>
    <t>PRACTICAS SOCIALES VIOLENTAS DESDE LAS DINAMICAS DEL CRIMEN ORGANIZADO, UNA PERSPECTIVA DESDE LA RESISTENCIA CASO VILLA SANTANA PEREIRA 2002 AL 2017</t>
  </si>
  <si>
    <t>14020107</t>
  </si>
  <si>
    <t>LA EVENTUAL VULNERABILIDAD DEL ESTADO COLOMBIANO EN EL CONTEXTO DE LA INTEGRACION ECONOMICA REGIONAL: HISTORIA DE LA UNION EUROPEA</t>
  </si>
  <si>
    <t>14020108</t>
  </si>
  <si>
    <t>HISTORIA Y CREACION DEL PROGRAMA DE TRABAJO SOCIAL DE LA UNIVERSIDAD LIBRE EN PEREIRA</t>
  </si>
  <si>
    <t>14020109</t>
  </si>
  <si>
    <t>CARACTERIZACION DE LOS PAISAJES SOCIALES CULTURAKES Y NATURALES DE COMBI PARA SU PROYECCION COMO PAISAJE HIDRICO Y ECO-TURISMO DE RISARALDA</t>
  </si>
  <si>
    <t>14020110</t>
  </si>
  <si>
    <t>Prevención integral de riesgos en entornos educativos: un enfoque interdisciplinario y socio educativo para el análisis de las problemáticas  emergentes en instituciones educativas priorizadas de Pereira</t>
  </si>
  <si>
    <t>14020111</t>
  </si>
  <si>
    <t>Efecto de la competencia política en el desempeño fiscal territorial</t>
  </si>
  <si>
    <t>1403</t>
  </si>
  <si>
    <t>Facultad Ciencias Economicas</t>
  </si>
  <si>
    <t>14030101</t>
  </si>
  <si>
    <t>CARACTIZACION DE LA CIENCIA, TECNOLOGIA E INNOVACION EN LAS GRANDES, MEDIANAS Y PEQUEÑAS EMPRESAS</t>
  </si>
  <si>
    <t>14030102</t>
  </si>
  <si>
    <t>ACTIVIDADES DE INNOVACION, INVESTIGACION Y DESARROLLO EN LAS EMPRESAS GRANDES, MEDIANAS Y PEQUEÑAS EN PEREIRA</t>
  </si>
  <si>
    <t>14030103</t>
  </si>
  <si>
    <t>Factores determinantes de las decisiones financieras de los hogares estratos 1 y 2   de la ciudad de Pereira</t>
  </si>
  <si>
    <t>14030104</t>
  </si>
  <si>
    <t>Rutas de protección reforzada para la atención integral al cuidador de la persona en situación de discapacidad</t>
  </si>
  <si>
    <t>1404</t>
  </si>
  <si>
    <t>Facultad de ingeniería</t>
  </si>
  <si>
    <t>14040101</t>
  </si>
  <si>
    <t>CARACTERIZACIÓN ESTRATIGRÁFICA, FÍSICA Y MECÁNICA DE SUELOS</t>
  </si>
  <si>
    <t>14040102</t>
  </si>
  <si>
    <t>CARACTERIZACION FISICO-MECANICA DE LOS AGREGADOS PETREOS</t>
  </si>
  <si>
    <t>14040103</t>
  </si>
  <si>
    <t>PEDAGOGIA PARA EL DESARROLLO DE LA CULTURA FINANCIERA EN LOS COLEGIOS OFICIALES</t>
  </si>
  <si>
    <t>14040104</t>
  </si>
  <si>
    <t>EVALUACION DE LAS COMPETENCIAS COMUNICATIVAS Y EL PENSAMIENTO CIENTIFICO EN LAS PRUEBAS SABER 11 Y SABER PRO, UNA ESTRATEGIA PEDAGOGICA</t>
  </si>
  <si>
    <t>14040105</t>
  </si>
  <si>
    <t>CARACTERIZACION ESTRATEGICA, FISICA Y MECANICA DE SUELDOS PERTENECIENTES AL SECTOR CERRITOS DE LA CIUDAD DE PEREIRA</t>
  </si>
  <si>
    <t>14040106</t>
  </si>
  <si>
    <t>IMPLEMENTACION Y VALIDACION DE DESEMPEÑO DE UNA PEQUEÑA MESA DE SIMULACION SISMICA</t>
  </si>
  <si>
    <t>14040107</t>
  </si>
  <si>
    <t>Análisis y evaluación de la resistencia al cortante de sitios geotécnicos críticos en el municipio de Pereira y propuesta de monitoreo y seguimiento mediante el uso de SIG</t>
  </si>
  <si>
    <t>1410</t>
  </si>
  <si>
    <t>Proyectos investigación con financiación externa nacional</t>
  </si>
  <si>
    <t>1420</t>
  </si>
  <si>
    <t>Proyectos de investigación  con financiación internacional</t>
  </si>
  <si>
    <t>Proyecto PIDI</t>
  </si>
  <si>
    <t>Cod</t>
  </si>
  <si>
    <t>GASTOS ADMINISTRATIVOS Y ACADÉMICOS</t>
  </si>
  <si>
    <t>GASTOS AUTORIDADES NACIONALES</t>
  </si>
  <si>
    <t>Tipo Ppto</t>
  </si>
  <si>
    <t>Nombre</t>
  </si>
  <si>
    <t>Codigo</t>
  </si>
  <si>
    <t>Gastos Investigacion</t>
  </si>
  <si>
    <t>(Arrend.) Acueductos Plantas y Redes</t>
  </si>
  <si>
    <t>(Arrend.) Construcciones Y Edificaciones</t>
  </si>
  <si>
    <t>(Arrend.) De Terrenos</t>
  </si>
  <si>
    <t>(Arrend.) Equipo de Computo</t>
  </si>
  <si>
    <t>(Arrend.) Equipo Medico y de Laboratorio</t>
  </si>
  <si>
    <t>(Arrend.) Flota y Equipo de Transporte</t>
  </si>
  <si>
    <t>(Arrend.) Maquinaria y Equipo</t>
  </si>
  <si>
    <t>(Arrend.) Muebles y Equipo de Oficina</t>
  </si>
  <si>
    <t>(Arrend.) Otros Arrendamientos</t>
  </si>
  <si>
    <t>(Arrend.) Telecomunicaciones Y Radio</t>
  </si>
  <si>
    <t>(capacit bienestar social y estimulos) Capacitacion Personal Administrativo</t>
  </si>
  <si>
    <t>(contri y afi) Afiliaciones Y Sostenimiento</t>
  </si>
  <si>
    <t>(contri y afi) Contribuciones</t>
  </si>
  <si>
    <t>(docentes sin vinculo laboral) Docentes</t>
  </si>
  <si>
    <t>(eventos culturales) Actividades Culturales y Cívicas</t>
  </si>
  <si>
    <t>(eventos culturales) Actividades Deportivas</t>
  </si>
  <si>
    <t>(eventos culturales) Eventos Especiales Y Celebraciones</t>
  </si>
  <si>
    <t>(eventos culturales) Gastos Ceremoniales de Grado</t>
  </si>
  <si>
    <t>(fotocopias y papeleria) Diplomas</t>
  </si>
  <si>
    <t>(fotocopias y papeleria) Utiles Papeleria y Fotocopias</t>
  </si>
  <si>
    <t>(gastos convenios) Gastos Convenios</t>
  </si>
  <si>
    <t>(Gtos de Viaje) Alojamiento Y Manutencion - Viaticos</t>
  </si>
  <si>
    <t>(Gtos de Viaje) Pasajaes Terrestres</t>
  </si>
  <si>
    <t>(Gtos de Viaje) Pasajes Aereos</t>
  </si>
  <si>
    <t>(gastos de representacion) Gastos de Representacion</t>
  </si>
  <si>
    <t>(gtos legales) Notariales</t>
  </si>
  <si>
    <t>(gtos legales) Tramites y Licencias</t>
  </si>
  <si>
    <t>(Hon) Asesoria Financiera</t>
  </si>
  <si>
    <t>(Hon) Asesoria Juridica</t>
  </si>
  <si>
    <t>(Hon) Asesoria Técnica</t>
  </si>
  <si>
    <t>(Imptos) Estampillas Pro Hospital Universitario</t>
  </si>
  <si>
    <t>(Imptos) Estampillas Procultura</t>
  </si>
  <si>
    <t>(Imptos) Estampillas Pro-Dot y Des Tercera Edad</t>
  </si>
  <si>
    <t>(Imptos) Industria y Comercio</t>
  </si>
  <si>
    <t>(Imptos) Propiedad Raiz</t>
  </si>
  <si>
    <t>(Imptos) Timbres</t>
  </si>
  <si>
    <t>(Imptos) Valorizacion</t>
  </si>
  <si>
    <t>(Imptos) Vehiculos</t>
  </si>
  <si>
    <t>(inversiones) Activos menores (2) Salarios minimos</t>
  </si>
  <si>
    <t>(Mante. y Repa) Acueductos Plantas y Redes</t>
  </si>
  <si>
    <t>(Mante. y Repa) Arreglos Ornamentales</t>
  </si>
  <si>
    <t>(Mante. y Repa) Construcciones Y Edificaciones</t>
  </si>
  <si>
    <t>(Mante. y Repa) De Terrenos</t>
  </si>
  <si>
    <t>(Mante. y Repa) Equipo de Computo</t>
  </si>
  <si>
    <t>(Mante. y Repa) Equipo Medico y de Laboratorio</t>
  </si>
  <si>
    <t>(Mante. y Repa) Flota y Equipo de Transporte</t>
  </si>
  <si>
    <t>(Mante. y Repa) Maquinaria y Equipo</t>
  </si>
  <si>
    <t>(Mante. y Repa) Muebles y Equipo de Oficina</t>
  </si>
  <si>
    <t>(Mante. y Repa) Otros Mantenimientos y Reparaciones</t>
  </si>
  <si>
    <t>(Mante. y Repa) Repaciones Locativas</t>
  </si>
  <si>
    <t>(Mante. y Repa) Telecomunicaciones Y Radio</t>
  </si>
  <si>
    <t>(Materia y Sumi) Armamento De Vigilancia</t>
  </si>
  <si>
    <t>(Materia y Sumi) Banderas Y Escudos</t>
  </si>
  <si>
    <t>(Materia y Sumi) Elementos de Computador Y Telecomunicaio</t>
  </si>
  <si>
    <t>(Materia y Sumi) Elementos de Ferreteria</t>
  </si>
  <si>
    <t>(Materia y Sumi) Elementos de Fotografia Y Audiovisuales</t>
  </si>
  <si>
    <t>(Materia y Sumi) Elementos de Imprenta</t>
  </si>
  <si>
    <t>(Materia y Sumi) Elementos de Lenceria Y Roperia</t>
  </si>
  <si>
    <t>(Materia y Sumi) Elementos Electricos Y Electronicos</t>
  </si>
  <si>
    <t>(Materia y Sumi) Emvases y Empaques</t>
  </si>
  <si>
    <t>(Materia y Sumi) Herramientas</t>
  </si>
  <si>
    <t>(Materia y Sumi) Repuestos en General</t>
  </si>
  <si>
    <t>(gtos generales) Combustibles y lubricantes</t>
  </si>
  <si>
    <t>(gtos generales) Correo Porte y Telegramas</t>
  </si>
  <si>
    <t>(gtos generales) Fondo de Sostenibilidad Icetex</t>
  </si>
  <si>
    <t>(gtos generales) Gastos Funebres</t>
  </si>
  <si>
    <t>(gtos generales) Gastos Medicos y Drogas</t>
  </si>
  <si>
    <t>(gtos generales) Obsequios Premios y Distinciones</t>
  </si>
  <si>
    <t>(gtos generales) Parqueaderos</t>
  </si>
  <si>
    <t>(gtos generales) Taxis y Buses</t>
  </si>
  <si>
    <t>(seguridad industrial) Seguridad Induatrial y Señalizaciones</t>
  </si>
  <si>
    <t>(seguros) Corriente Debil</t>
  </si>
  <si>
    <t>(seguros) Cumplimiento</t>
  </si>
  <si>
    <t>(seguros) Flota y Equipo de Transporte</t>
  </si>
  <si>
    <t>(seguros) Incendio</t>
  </si>
  <si>
    <t>(seguros) Lucro Cesante</t>
  </si>
  <si>
    <t>(seguros) Manejo</t>
  </si>
  <si>
    <t>(seguros) Obligatorio de Accidente</t>
  </si>
  <si>
    <t>(seguros) Otros Seguros</t>
  </si>
  <si>
    <t xml:space="preserve">(seguros) Poliza Estudiantil    </t>
  </si>
  <si>
    <t>(seguros) Responsabilidad Civil</t>
  </si>
  <si>
    <t>(seguros) Rotura de Maquina</t>
  </si>
  <si>
    <t>(seguros) Sustraccion y Hurto</t>
  </si>
  <si>
    <t>(seguros) Terremoto</t>
  </si>
  <si>
    <t>(seguros) Transporte de Mercancia</t>
  </si>
  <si>
    <t>(Serv. aseo y cafeteria) Casino Y Restaurante</t>
  </si>
  <si>
    <t>(Serv. aseo y cafeteria) Servicios de Aseo</t>
  </si>
  <si>
    <t>(servicios de aseo lavanderia y cafeteria) Elemetos de Aseo y Cafeteria</t>
  </si>
  <si>
    <t>(Serv. publicos) Acueducto Y Alcantarillado</t>
  </si>
  <si>
    <t>(Serv. publicos) Aseo</t>
  </si>
  <si>
    <t>(Serv. publicos) Energia Electrica</t>
  </si>
  <si>
    <t>(Serv. publicos) Gas</t>
  </si>
  <si>
    <t>(Serv. publicos) Internet</t>
  </si>
  <si>
    <t>(Serv. publicos) Telefono</t>
  </si>
  <si>
    <t>(Serv. publicos) Telefono Celular</t>
  </si>
  <si>
    <t>(Serv. publicos) Tv Satelital</t>
  </si>
  <si>
    <t>(Serv. Tecn)Asistencia Tenica</t>
  </si>
  <si>
    <t>(Serv. Tecn)Encuadernacion Y Empaste</t>
  </si>
  <si>
    <t>(Serv. Tecn)Grabacion y Produccion</t>
  </si>
  <si>
    <t>(Serv. Tecn)Inhumacion de Cadaveres</t>
  </si>
  <si>
    <t>(Serv. Tecn)Instructores - Talleristas de Bienestar</t>
  </si>
  <si>
    <t>(Serv. Tecn)Microfilmacion</t>
  </si>
  <si>
    <t>(Serv. Tecn)Musica Ambiental</t>
  </si>
  <si>
    <t>(Serv. Tecn)Otros</t>
  </si>
  <si>
    <t>(Serv. Tecn)Procesamiento Electronico de Datos</t>
  </si>
  <si>
    <t>(Serv. Tecn)Publicidad Y Propaganda</t>
  </si>
  <si>
    <t>(Serv. Tecn)Seguridad y Vigilancia</t>
  </si>
  <si>
    <t>(Serv. Tecn)Transporte Fletes Y Acarreos</t>
  </si>
  <si>
    <t>(temporales) Capacitacion a Docentes</t>
  </si>
  <si>
    <t>(temporales) Temporales</t>
  </si>
  <si>
    <t>Gastos No Operacionales</t>
  </si>
  <si>
    <t>(Financieros) Comisiones</t>
  </si>
  <si>
    <t>(Financieros) Descuentos comerciales condicionados</t>
  </si>
  <si>
    <t>(Financieros) Diferencia en cambio</t>
  </si>
  <si>
    <t>(Financieros) Gastos bancarios</t>
  </si>
  <si>
    <t>(Financieros) Gmf.gravamen movimientos financieros</t>
  </si>
  <si>
    <t>(Financieros) Gtos en negociación certific de cambio</t>
  </si>
  <si>
    <t>(Financieros) Intereses</t>
  </si>
  <si>
    <t>(Financieros) Otros</t>
  </si>
  <si>
    <t>(Financieros) Reajuste monetario upac - uvr</t>
  </si>
  <si>
    <t>(Gastos Diversos) Aportes a autoridades nacionales</t>
  </si>
  <si>
    <t>(Gastos Diversos) Beca Egresados</t>
  </si>
  <si>
    <t>(Gastos Diversos) Becas - Convencion Colectiva</t>
  </si>
  <si>
    <t>(Gastos Diversos) Becas Autoridades Nacionales</t>
  </si>
  <si>
    <t>(Gastos Diversos) Becas Autoridades Nacionales Bogota</t>
  </si>
  <si>
    <t>(Gastos Diversos) Becas Movilidad Estudiantil</t>
  </si>
  <si>
    <t>(Gastos Diversos) Demandas laborales</t>
  </si>
  <si>
    <t>(Gastos Diversos) Demandas por incumplimiento de contrato</t>
  </si>
  <si>
    <t>(Gastos Diversos) Donaciones</t>
  </si>
  <si>
    <t>(Gastos Diversos) Hacienda Majavita</t>
  </si>
  <si>
    <t>(Gastos Diversos) Impuestos Asumidos</t>
  </si>
  <si>
    <t>(Gastos Diversos) iNDEMNIZACIONES</t>
  </si>
  <si>
    <t>(Gastos Diversos) Multas,sanciones y litigios</t>
  </si>
  <si>
    <t>(Gastos Diversos) Otros</t>
  </si>
  <si>
    <t>(Gastos Extraordinarios) Actividades culturales y civicas</t>
  </si>
  <si>
    <t>(Gastos Extraordinarios) Ajuste al peso</t>
  </si>
  <si>
    <t>(Gastos Extraordinarios) Biblioteca años anteriores (amortizac)</t>
  </si>
  <si>
    <t>(Gastos Extraordinarios) Costas y  procesos judiciales</t>
  </si>
  <si>
    <t>(Gastos Extraordinarios) COSTOS Y GASTOS DE EJERCICIOS ANTERIORES</t>
  </si>
  <si>
    <t>(Gastos Extraordinarios) Impuestos asumidos</t>
  </si>
  <si>
    <t>(Gastos Extraordinarios) MATRICULAS PERIODOS ANTERIORES</t>
  </si>
  <si>
    <t>(Gastos Extraordinarios) Otros</t>
  </si>
  <si>
    <t>Gastos Posgrados</t>
  </si>
  <si>
    <t>(becas autoridades) Becas Consiliatura</t>
  </si>
  <si>
    <t>(becas autoridades) Becas Sala General</t>
  </si>
  <si>
    <t>(becas autoridades) Becas Sinties Beneficiario Intersecciona</t>
  </si>
  <si>
    <t>(becas sinties beneficiario intersecciona) Capacitacion a Docentes</t>
  </si>
  <si>
    <t>(becas sinties beneficiario intersecciona) Temporales</t>
  </si>
  <si>
    <t>(capacit bienestar social y estimulos) Becas Sinties Beneficiario Intersecciona</t>
  </si>
  <si>
    <t>(capacitacion a docentes) Gastos de Representacion</t>
  </si>
  <si>
    <t>(seguros) Poliza Estudiantil</t>
  </si>
  <si>
    <t xml:space="preserve">(Arrend.) Acueductos Plantas y Redes </t>
  </si>
  <si>
    <t xml:space="preserve">(Arrend.) Construcciones Y Edificaciones </t>
  </si>
  <si>
    <t xml:space="preserve">(Arrend.) De Terrenos </t>
  </si>
  <si>
    <t xml:space="preserve">(Arrend.) Equipo de Computo </t>
  </si>
  <si>
    <t xml:space="preserve">(Arrend.) Equipo Medico y de Laboratorio </t>
  </si>
  <si>
    <t xml:space="preserve">(Arrend.) Flota y Equipo de Transporte  </t>
  </si>
  <si>
    <t xml:space="preserve">(Arrend.) Maquinaria y Equipo  </t>
  </si>
  <si>
    <t xml:space="preserve">(Arrend.) Muebles y Equipo de Oficina  </t>
  </si>
  <si>
    <t xml:space="preserve">(Arrend.) Otros Arrendamientos  </t>
  </si>
  <si>
    <t xml:space="preserve">(Arrend.) Telecomunicaciones Y Radio  </t>
  </si>
  <si>
    <t xml:space="preserve">(becas autoridades) Becas Consiliatura </t>
  </si>
  <si>
    <t xml:space="preserve">(becas autoridades) Becas Sala General </t>
  </si>
  <si>
    <t xml:space="preserve">(becas autoridades) Becas Sinties Beneficiario Intersecciona </t>
  </si>
  <si>
    <t xml:space="preserve">(capacit bienestar social y estimulos) Becas Sinties Beneficiario Intersecciona </t>
  </si>
  <si>
    <t xml:space="preserve">(capacit bienestar social y estimulos) Capacitacion Personal Administrativo </t>
  </si>
  <si>
    <t xml:space="preserve">(contri y afi) Afiliaciones Y Sostenimiento </t>
  </si>
  <si>
    <t xml:space="preserve">(contri y afi) Contribuciones </t>
  </si>
  <si>
    <t xml:space="preserve">(docentes sin vinculo laboral) Docentes </t>
  </si>
  <si>
    <t xml:space="preserve">(eventos culturales) Actividades Culturales y Cívicas </t>
  </si>
  <si>
    <t xml:space="preserve">(eventos culturales) Actividades Deportivas </t>
  </si>
  <si>
    <t xml:space="preserve">(eventos culturales) Eventos Especiales Y Celebraciones </t>
  </si>
  <si>
    <t xml:space="preserve">(eventos culturales) Gastos Ceremoniales de Grado </t>
  </si>
  <si>
    <t xml:space="preserve">(fotocopias y papeleria) Diplomas </t>
  </si>
  <si>
    <t xml:space="preserve">(fotocopias y papeleria) Utiles Papeleria y Fotocopias </t>
  </si>
  <si>
    <t xml:space="preserve">(gastos convenios) Gastos Convenios </t>
  </si>
  <si>
    <t xml:space="preserve">(Gtos de Viaje) Alojamiento Y Manutencion - Viaticos </t>
  </si>
  <si>
    <t xml:space="preserve">(Gtos de Viaje) Pasajaes Terrestres </t>
  </si>
  <si>
    <t xml:space="preserve">(Gtos de Viaje) Pasajes Aereos </t>
  </si>
  <si>
    <t xml:space="preserve">(gastos de representacion) Gastos de Representacion </t>
  </si>
  <si>
    <t xml:space="preserve">(gtos legales) Notariales </t>
  </si>
  <si>
    <t xml:space="preserve">(gtos legales) Tramites y Licencias </t>
  </si>
  <si>
    <t xml:space="preserve">(Hon) Asesoria Financiera </t>
  </si>
  <si>
    <t xml:space="preserve">(Hon) Asesoria Juridica </t>
  </si>
  <si>
    <t xml:space="preserve">(Hon) Asesoria Técnica </t>
  </si>
  <si>
    <t xml:space="preserve">(Imptos) Estampillas Pro Hospital Universitario </t>
  </si>
  <si>
    <t xml:space="preserve">(Imptos) Estampillas Procultura </t>
  </si>
  <si>
    <t xml:space="preserve">(Imptos) Estampillas Pro-Dot y Des Tercera Edad </t>
  </si>
  <si>
    <t xml:space="preserve">(Imptos) Industria y Comercio </t>
  </si>
  <si>
    <t xml:space="preserve">(Imptos) Propiedad Raiz </t>
  </si>
  <si>
    <t xml:space="preserve">(Imptos) Timbres </t>
  </si>
  <si>
    <t xml:space="preserve">(Imptos) Valorizacion </t>
  </si>
  <si>
    <t xml:space="preserve">(Imptos) Vehiculos </t>
  </si>
  <si>
    <t xml:space="preserve">(inversiones) Activos menores (2) Salarios minimos </t>
  </si>
  <si>
    <t xml:space="preserve">(Mante. y Repa) Acueductos Plantas y Redes </t>
  </si>
  <si>
    <t xml:space="preserve">(Mante. y Repa) Arreglos Ornamentales </t>
  </si>
  <si>
    <t xml:space="preserve">(Mante. y Repa) Construcciones Y Edificaciones </t>
  </si>
  <si>
    <t xml:space="preserve">(Mante. y Repa) De Terrenos </t>
  </si>
  <si>
    <t xml:space="preserve">(Mante. y Repa) Equipo de Computo </t>
  </si>
  <si>
    <t xml:space="preserve">(Mante. y Repa) Equipo Medico y de Laboratorio </t>
  </si>
  <si>
    <t xml:space="preserve">(Mante. y Repa) Flota y Equipo de Transporte </t>
  </si>
  <si>
    <t xml:space="preserve">(Mante. y Repa) Maquinaria y Equipo </t>
  </si>
  <si>
    <t xml:space="preserve">(Mante. y Repa) Muebles y Equipo de Oficina </t>
  </si>
  <si>
    <t xml:space="preserve">(Mante. y Repa) Otros Mantenimientos y Reparaciones </t>
  </si>
  <si>
    <t xml:space="preserve">(Mante. y Repa) Repaciones Locativas </t>
  </si>
  <si>
    <t xml:space="preserve">(Mante. y Repa) Telecomunicaciones Y Radio </t>
  </si>
  <si>
    <t xml:space="preserve">(Materia y Sumi) Armamento De Vigilancia </t>
  </si>
  <si>
    <t xml:space="preserve">(Materia y Sumi) Banderas Y Escudos </t>
  </si>
  <si>
    <t xml:space="preserve">(Materia y Sumi) Elementos de Computador Y Telecomunicaio </t>
  </si>
  <si>
    <t xml:space="preserve">(Materia y Sumi) Elementos de Ferreteria </t>
  </si>
  <si>
    <t xml:space="preserve">(Materia y Sumi) Elementos de Fotografia Y Audiovisuales </t>
  </si>
  <si>
    <t xml:space="preserve">(Materia y Sumi) Elementos de Imprenta </t>
  </si>
  <si>
    <t xml:space="preserve">(Materia y Sumi) Elementos de Lenceria Y Roperia </t>
  </si>
  <si>
    <t xml:space="preserve">(Materia y Sumi) Elementos Electricos Y Electronicos </t>
  </si>
  <si>
    <t xml:space="preserve">(Materia y Sumi) Emvases y Empaques </t>
  </si>
  <si>
    <t xml:space="preserve">(Materia y Sumi) Herramientas </t>
  </si>
  <si>
    <t xml:space="preserve">(Materia y Sumi) Repuestos en General </t>
  </si>
  <si>
    <t xml:space="preserve">(gtos generales) Combustibles y lubricantes </t>
  </si>
  <si>
    <t xml:space="preserve">(gtos generales) Correo Porte y Telegramas </t>
  </si>
  <si>
    <t xml:space="preserve">(gtos generales) Fondo de Sostenibilidad Icetex </t>
  </si>
  <si>
    <t xml:space="preserve">(gtos generales) Gastos Funebres </t>
  </si>
  <si>
    <t xml:space="preserve">(gtos generales) Gastos Medicos y Drogas </t>
  </si>
  <si>
    <t xml:space="preserve">(gtos generales) Obsequios Premios y Distinciones </t>
  </si>
  <si>
    <t xml:space="preserve">(gtos generales) Parqueaderos </t>
  </si>
  <si>
    <t xml:space="preserve">(gtos generales) Taxis y Buses </t>
  </si>
  <si>
    <t xml:space="preserve">(seguridad industrial) Seguridad Induatrial y Señalizaciones </t>
  </si>
  <si>
    <t xml:space="preserve">(seguros) Corriente Debil </t>
  </si>
  <si>
    <t xml:space="preserve">(seguros) Cumplimiento </t>
  </si>
  <si>
    <t xml:space="preserve">(seguros) Flota y Equipo de Transporte </t>
  </si>
  <si>
    <t xml:space="preserve">(seguros) Incendio </t>
  </si>
  <si>
    <t xml:space="preserve">(seguros) Lucro Cesante </t>
  </si>
  <si>
    <t xml:space="preserve">(seguros) Manejo </t>
  </si>
  <si>
    <t xml:space="preserve">(seguros) Obligatorio de Accidente </t>
  </si>
  <si>
    <t xml:space="preserve">(seguros) Otros Seguros </t>
  </si>
  <si>
    <t xml:space="preserve">(seguros) Poliza Estudiantil </t>
  </si>
  <si>
    <t xml:space="preserve">(seguros) Responsabilidad Civil </t>
  </si>
  <si>
    <t xml:space="preserve">(seguros) Rotura de Maquina </t>
  </si>
  <si>
    <t xml:space="preserve">(seguros) Sustraccion y Hurto </t>
  </si>
  <si>
    <t xml:space="preserve">(seguros) Terremoto </t>
  </si>
  <si>
    <t xml:space="preserve">(seguros) Transporte de Mercancia </t>
  </si>
  <si>
    <t>(Seguros) Aportes ARL</t>
  </si>
  <si>
    <t xml:space="preserve">(Serv. aseo y cafeteria) Casino Y Restaurante </t>
  </si>
  <si>
    <t xml:space="preserve">(Serv. aseo y cafeteria) Servicios de Aseo </t>
  </si>
  <si>
    <t xml:space="preserve">(servicios de aseo lavanderia y cafeteria) Elemetos de Aseo y Cafeteria </t>
  </si>
  <si>
    <t xml:space="preserve">(Serv. publicos) Acueducto Y Alcantarillado </t>
  </si>
  <si>
    <t xml:space="preserve">(Serv. publicos) Aseo </t>
  </si>
  <si>
    <t xml:space="preserve">(Serv. publicos) Energia Electrica </t>
  </si>
  <si>
    <t xml:space="preserve">(Serv. publicos) Gas </t>
  </si>
  <si>
    <t xml:space="preserve">(Serv. publicos) Internet </t>
  </si>
  <si>
    <t xml:space="preserve">(Serv. publicos) Telefono </t>
  </si>
  <si>
    <t xml:space="preserve">(Serv. publicos) Telefono Celular </t>
  </si>
  <si>
    <t xml:space="preserve">(Serv. publicos) Tv Satelital </t>
  </si>
  <si>
    <t xml:space="preserve">(Serv. Tecn)Asistencia Tenica </t>
  </si>
  <si>
    <t xml:space="preserve">(Serv. Tecn)Encuadernacion Y Empaste </t>
  </si>
  <si>
    <t xml:space="preserve">(Serv. Tecn)Grabacion y Produccion </t>
  </si>
  <si>
    <t xml:space="preserve">(Serv. Tecn)Inhumacion de Cadaveres </t>
  </si>
  <si>
    <t xml:space="preserve">(Serv. Tecn)Instructores - Talleristas de Bienestar </t>
  </si>
  <si>
    <t xml:space="preserve">(Serv. Tecn)Microfilmacion </t>
  </si>
  <si>
    <t xml:space="preserve">(Serv. Tecn)Musica Ambiental </t>
  </si>
  <si>
    <t xml:space="preserve">(Serv. Tecn)Otros </t>
  </si>
  <si>
    <t xml:space="preserve">(Serv. Tecn)Procesamiento Electronico de Datos </t>
  </si>
  <si>
    <t xml:space="preserve">(Serv. Tecn)Publicidad Y Propaganda </t>
  </si>
  <si>
    <t xml:space="preserve">(Serv. Tecn)Seguridad y Vigilancia </t>
  </si>
  <si>
    <t xml:space="preserve">(Serv. Tecn)Transporte Fletes Y Acarreos </t>
  </si>
  <si>
    <t xml:space="preserve">(temporales) Capacitacion a Docentes </t>
  </si>
  <si>
    <t xml:space="preserve">(temporales) Temporales </t>
  </si>
  <si>
    <t>Inversiones</t>
  </si>
  <si>
    <t>(inversiones) Acueducto, Acequias y Canalizaciones</t>
  </si>
  <si>
    <t>(inversiones) Armamento de Vigilancia</t>
  </si>
  <si>
    <t>(inversiones) Autos Camionetas y Camperos</t>
  </si>
  <si>
    <t>(inversiones) Bibliotecas</t>
  </si>
  <si>
    <t>(inversiones) Colegios y Escuelas</t>
  </si>
  <si>
    <t>(inversiones) Construcciones y Edificaciones</t>
  </si>
  <si>
    <t>(inversiones) Cultivos en Desarrollo</t>
  </si>
  <si>
    <t>(inversiones) Edificios</t>
  </si>
  <si>
    <t>(inversiones) Elementos Coreograficos</t>
  </si>
  <si>
    <t>(inversiones) Elementos de Museo</t>
  </si>
  <si>
    <t>(inversiones) Equipo Agropecuario de Silvicultura Avic</t>
  </si>
  <si>
    <t>(inversiones) Equipo de Aseo</t>
  </si>
  <si>
    <t>(inversiones) Equipo de Ayuda Audiovisual</t>
  </si>
  <si>
    <t>(inversiones) Equipo de construcción</t>
  </si>
  <si>
    <t>(inversiones) Equipo de Enseñanza</t>
  </si>
  <si>
    <t>(inversiones) Equipo de Seguridad y Rescate</t>
  </si>
  <si>
    <t>(inversiones) Equipo de Telecomunicaciones</t>
  </si>
  <si>
    <t>(inversiones) Equipos</t>
  </si>
  <si>
    <t>(inversiones) Equipos de Radio</t>
  </si>
  <si>
    <t>(inversiones) Equipos Industriales</t>
  </si>
  <si>
    <t>(inversiones) Equipos Por Procesamiento de Datos</t>
  </si>
  <si>
    <t>(inversiones) Escudos y Banderas</t>
  </si>
  <si>
    <t>(inversiones) Ganado Vacuno</t>
  </si>
  <si>
    <t>(inversiones) Herramientas y Accesorios</t>
  </si>
  <si>
    <t>(inversiones) Instalaciones para Agua y Energia</t>
  </si>
  <si>
    <t>(inversiones) Instrumental</t>
  </si>
  <si>
    <t>(inversiones) Instrumentos Musicales</t>
  </si>
  <si>
    <t>(inversiones) Laboratorio</t>
  </si>
  <si>
    <t>(inversiones) Líneas Telefónicas</t>
  </si>
  <si>
    <t>(inversiones) Maquinaria y Equipo</t>
  </si>
  <si>
    <t>(inversiones) Médico</t>
  </si>
  <si>
    <t>(inversiones) Monumentos</t>
  </si>
  <si>
    <t>(inversiones) Muebles y Enseres</t>
  </si>
  <si>
    <t>(inversiones) Obras de Arte</t>
  </si>
  <si>
    <t>(inversiones) Odontològico</t>
  </si>
  <si>
    <t>(inversiones) Oficinas</t>
  </si>
  <si>
    <t>(inversiones) Otros</t>
  </si>
  <si>
    <t>(inversiones) Otros Bienes de Arte y Cultura</t>
  </si>
  <si>
    <t>(inversiones) Plantas de Generacion Diesel, Gasolina</t>
  </si>
  <si>
    <t>(inversiones) Plantas de Generacion Hidraulica</t>
  </si>
  <si>
    <t>(inversiones) Plantas de Telecomunicacion</t>
  </si>
  <si>
    <t>(inversiones) Redes de Distribucion</t>
  </si>
  <si>
    <t>(inversiones) Rurales</t>
  </si>
  <si>
    <t>(inversiones) Urbanos</t>
  </si>
  <si>
    <t>Inversiones Invest</t>
  </si>
  <si>
    <t xml:space="preserve">(inversiones) Alojamiento Y Manutencion - Viaticos al </t>
  </si>
  <si>
    <t xml:space="preserve">(inversiones) Becas Egresados </t>
  </si>
  <si>
    <t xml:space="preserve">(inversiones) Capacitacion a Docentes </t>
  </si>
  <si>
    <t xml:space="preserve">(inversiones) Capacitacion Estudiantes Congresos Simpo </t>
  </si>
  <si>
    <t xml:space="preserve">(inversiones) Elementos deportivos </t>
  </si>
  <si>
    <t xml:space="preserve">(inversiones) Instrumentos musicales </t>
  </si>
  <si>
    <t xml:space="preserve">(inversiones) Libros </t>
  </si>
  <si>
    <t xml:space="preserve">(inversiones) Material Didactico </t>
  </si>
  <si>
    <t xml:space="preserve">(inversiones) Obras De Arte Y Elementos De Museo </t>
  </si>
  <si>
    <t xml:space="preserve">(inversiones) Pasajes Aereos - Al Exterior </t>
  </si>
  <si>
    <t xml:space="preserve">(inversiones) Programas para Computacion Sotfware </t>
  </si>
  <si>
    <t xml:space="preserve">(inversiones) Publicaciones </t>
  </si>
  <si>
    <t xml:space="preserve">(inversiones) Reactivos y Elementos de laboratorio </t>
  </si>
  <si>
    <t xml:space="preserve">(inversiones) Suscripciones Periodicos y revistas </t>
  </si>
  <si>
    <t xml:space="preserve">(inversiones) Suscripiones en Bases de Datos </t>
  </si>
  <si>
    <t xml:space="preserve">(inversiones) Vestuarios y Uniformes </t>
  </si>
  <si>
    <t>Inversiones Pos</t>
  </si>
  <si>
    <t xml:space="preserve">(inversiones) Alojamiento Y Manutencion - Viaticos al  </t>
  </si>
  <si>
    <t xml:space="preserve">(inversiones) Becas Egresados  </t>
  </si>
  <si>
    <t xml:space="preserve">(inversiones) Capacitacion a Docentes  </t>
  </si>
  <si>
    <t xml:space="preserve">(inversiones) Capacitacion Estudiantes Congresos Simpo  </t>
  </si>
  <si>
    <t xml:space="preserve">(inversiones) Elementos deportivos  </t>
  </si>
  <si>
    <t xml:space="preserve">(inversiones) Instrumentos musicales  </t>
  </si>
  <si>
    <t xml:space="preserve">(inversiones) Libros  </t>
  </si>
  <si>
    <t xml:space="preserve">(inversiones) Material Didactico  </t>
  </si>
  <si>
    <t xml:space="preserve">(inversiones) Obras De Arte Y Elementos De Museo  </t>
  </si>
  <si>
    <t xml:space="preserve">(inversiones) Pasajes Aereos - Al Exterior  </t>
  </si>
  <si>
    <t xml:space="preserve">(inversiones) Programas para Computacion Sotfware  </t>
  </si>
  <si>
    <t xml:space="preserve">(inversiones) Publicaciones  </t>
  </si>
  <si>
    <t xml:space="preserve">(inversiones) Reactivos y Elementos de laboratorio  </t>
  </si>
  <si>
    <t xml:space="preserve">(inversiones) Suscripciones Periodicos y revistas  </t>
  </si>
  <si>
    <t xml:space="preserve">(inversiones) Suscripiones en Bases de Datos  </t>
  </si>
  <si>
    <t xml:space="preserve">(inversiones) Vestuarios y Uniformes  </t>
  </si>
  <si>
    <t>Inversiones Pre</t>
  </si>
  <si>
    <t xml:space="preserve">(inversiones) Alojamiento Y Manutencion - Viaticos al   </t>
  </si>
  <si>
    <t xml:space="preserve">(inversiones) Becas Egresados   </t>
  </si>
  <si>
    <t xml:space="preserve">(inversiones) Capacitacion a Docentes   </t>
  </si>
  <si>
    <t xml:space="preserve">(inversiones) Capacitacion Estudiantes Congresos Simpo   </t>
  </si>
  <si>
    <t xml:space="preserve">(inversiones) Elementos deportivos   </t>
  </si>
  <si>
    <t xml:space="preserve">(inversiones) Instrumentos musicales   </t>
  </si>
  <si>
    <t xml:space="preserve">(inversiones) Libros   </t>
  </si>
  <si>
    <t xml:space="preserve">(inversiones) Material Didactico   </t>
  </si>
  <si>
    <t xml:space="preserve">(inversiones) Obras De Arte Y Elementos De Museo   </t>
  </si>
  <si>
    <t xml:space="preserve">(inversiones) Pasajes Aereos - Al Exterior   </t>
  </si>
  <si>
    <t xml:space="preserve">(inversiones) Programas para Computacion Sotfware   </t>
  </si>
  <si>
    <t xml:space="preserve">(inversiones) Publicaciones   </t>
  </si>
  <si>
    <t xml:space="preserve">(inversiones) Reactivos y Elementos de laboratorio   </t>
  </si>
  <si>
    <t xml:space="preserve">(inversiones) Suscripciones Periodicos y revistas   </t>
  </si>
  <si>
    <t xml:space="preserve">(inversiones) Suscripiones en Bases de Datos   </t>
  </si>
  <si>
    <t xml:space="preserve">(inversiones) Vestuarios y Uniformes   </t>
  </si>
  <si>
    <t>Investiones Ext</t>
  </si>
  <si>
    <t xml:space="preserve">(inversiones) Alojamiento Y Manutencion - Viaticos al    </t>
  </si>
  <si>
    <t xml:space="preserve">(inversiones) Becas Egresados    </t>
  </si>
  <si>
    <t xml:space="preserve">(inversiones) Capacitacion a Docentes    </t>
  </si>
  <si>
    <t xml:space="preserve">(inversiones) Capacitacion Estudiantes Congresos Simpo    </t>
  </si>
  <si>
    <t xml:space="preserve">(inversiones) Elementos deportivos    </t>
  </si>
  <si>
    <t xml:space="preserve">(inversiones) Instrumentos musicales    </t>
  </si>
  <si>
    <t xml:space="preserve">(inversiones) Libros    </t>
  </si>
  <si>
    <t xml:space="preserve">(inversiones) Material Didactico    </t>
  </si>
  <si>
    <t xml:space="preserve">(inversiones) Obras De Arte Y Elementos De Museo    </t>
  </si>
  <si>
    <t xml:space="preserve">(inversiones) Pasajes Aereos - Al Exterior    </t>
  </si>
  <si>
    <t xml:space="preserve">(inversiones) Programas para Computacion Sotfware    </t>
  </si>
  <si>
    <t xml:space="preserve">(inversiones) Publicaciones    </t>
  </si>
  <si>
    <t xml:space="preserve">(inversiones) Reactivos y Elementos de laboratorio    </t>
  </si>
  <si>
    <t xml:space="preserve">(inversiones) Suscripciones Periodicos y revistas    </t>
  </si>
  <si>
    <t xml:space="preserve">(inversiones) Suscripiones en Bases de Datos    </t>
  </si>
  <si>
    <t xml:space="preserve">(inversiones) Vestuarios y Uniformes    </t>
  </si>
  <si>
    <t>(Inversiones) Estimulo a la Producción Académica</t>
  </si>
  <si>
    <t>Código</t>
  </si>
  <si>
    <t>Ingresos</t>
  </si>
  <si>
    <t>Gastos Académicos</t>
  </si>
  <si>
    <t>Gastos no Operacionales</t>
  </si>
  <si>
    <t>Total Gastos</t>
  </si>
  <si>
    <t>Total Gastos 
Mas Inversiones</t>
  </si>
  <si>
    <t>Diferencia</t>
  </si>
  <si>
    <t>Proyecto 01: Racionalización y ampliación de la cobertura de programas de pregrado y posgrados</t>
  </si>
  <si>
    <t>Proyecto 02: Proyecto E-learning</t>
  </si>
  <si>
    <t>Proyecto 03: Docencia calificada</t>
  </si>
  <si>
    <t>Proyecto 04: Escuela de formación para docentes universitarios</t>
  </si>
  <si>
    <t>Proyecto 05: Seguimiento y atención académica de estudiantes</t>
  </si>
  <si>
    <t>Proyecto 06: Fomento y apoyo a la excelencia estudiantil</t>
  </si>
  <si>
    <t>Proyecto 07: Autoevaluación y autorregulación para la mejora permanente de la calidad académica</t>
  </si>
  <si>
    <t>Proyecto 08: Actualización académica</t>
  </si>
  <si>
    <t>Proyecto 09: Cualificación de los programas de educación preescolar, básica y media</t>
  </si>
  <si>
    <t>Proyecto 10: Una universidad con modernos apoyos tecnológicos y didácticos al servicio de la academia</t>
  </si>
  <si>
    <t>Proyecto 11: Fortalecimiento y consolidación de la investigación científica y formativa en la Universidad Libre</t>
  </si>
  <si>
    <t>Proyecto 12: Fomento a la producción científica y académica</t>
  </si>
  <si>
    <t>Proyecto 13: Fortalecimiento y promoción de los principios institucionales y del sentido de pertenencia</t>
  </si>
  <si>
    <t>Proyecto 14: Organización, infraestructura y fomento de la proyección social para el desarrollo nacional y regional</t>
  </si>
  <si>
    <t>Proyecto 15: Educación continua</t>
  </si>
  <si>
    <t>Proyecto 16: Sistema de egresados e impacto en el medio</t>
  </si>
  <si>
    <t>Proyecto 17: Fortalecimiento y desarrollo de las relaciones interinstitucionales a nivel nacional e internacional</t>
  </si>
  <si>
    <t>Proyecto 18: fomento y apoyo a la movilidad y cualificación académica e investigativa de docentes y estudiantes</t>
  </si>
  <si>
    <t>Proyecto 19: Expansión y cualificación de servicios y programas de bienestar institucional</t>
  </si>
  <si>
    <t>Proyecto 20: Sistema SIIG</t>
  </si>
  <si>
    <t>Proyecto 21: Ampliar el alcance del  sistema de gestión de calidad</t>
  </si>
  <si>
    <t>Proyecto 22: Universidad orientada al servicio de la comunidad</t>
  </si>
  <si>
    <t>Proyecto 23: Sistemas integrados de gestión</t>
  </si>
  <si>
    <t>Proyecto 24: Organización y gestión</t>
  </si>
  <si>
    <t>Proyecto 25: Fuentes de financiación y estrategias de fortalecimiento y control financiero</t>
  </si>
  <si>
    <t>Proyecto 26: Desarrollo de la infraestructura</t>
  </si>
  <si>
    <t>Proyecto 27: Gestión de TIC</t>
  </si>
  <si>
    <t>Proyecto 28: Mercadeo y fortalecimiento de la imagen corporativa</t>
  </si>
  <si>
    <t>Gastos administrativos y académicos</t>
  </si>
  <si>
    <t>Gastos autoridades nacionales</t>
  </si>
  <si>
    <t>Ingresos operacionales</t>
  </si>
  <si>
    <t>Ingresos no operacionales</t>
  </si>
  <si>
    <t>06010104</t>
  </si>
  <si>
    <t>Ingresos operacionales colegio</t>
  </si>
  <si>
    <t>06010105</t>
  </si>
  <si>
    <t>Ingresos no operacionales colegio</t>
  </si>
  <si>
    <t>06010106</t>
  </si>
  <si>
    <t>Becas y descuentos universidad</t>
  </si>
  <si>
    <t>06010107</t>
  </si>
  <si>
    <t>Becas y descuentos colegio</t>
  </si>
  <si>
    <t>TOTAL PRESUPUESTO</t>
  </si>
  <si>
    <t>PIDI posible</t>
  </si>
  <si>
    <t>Valor Presupuesto</t>
  </si>
  <si>
    <t>Inversion y Gastos para investigacion</t>
  </si>
  <si>
    <t>Gastos de operación de las unidades academicas</t>
  </si>
  <si>
    <t>Gastos de nomina</t>
  </si>
  <si>
    <t>Bienestar</t>
  </si>
  <si>
    <t>Gastos de Unidades de Administracion</t>
  </si>
  <si>
    <t>(Adec.eInsta) Arreglos Ornamentales</t>
  </si>
  <si>
    <t>(Adec.eInsta) Instalaciones</t>
  </si>
  <si>
    <t>(Adec.eInsta) Instalaciones Electricas</t>
  </si>
  <si>
    <t>(Adec.eInsta) Otros</t>
  </si>
  <si>
    <t>(Adec.eInsta) Reparaciones Locativas</t>
  </si>
  <si>
    <t>(Adec.eInsta) Señalizaciones</t>
  </si>
  <si>
    <t>(Arrend.) Acueducto, Acequias y Canalizaciones</t>
  </si>
  <si>
    <t>(Arrend.) Autos Camionetas y Camperos</t>
  </si>
  <si>
    <t>(Arrend.) Edificios</t>
  </si>
  <si>
    <t>(Arrend.) Equipo</t>
  </si>
  <si>
    <t>(Arrend.) Equipos de Procesamiento de Datos</t>
  </si>
  <si>
    <t>(Arrend.) Equipos De Radio</t>
  </si>
  <si>
    <t>(Arrend.) Equipos De Telecomunicaciones</t>
  </si>
  <si>
    <t>(Arrend.) Instalaciones Para Agua y Energia</t>
  </si>
  <si>
    <t>(Arrend.) Instrumental</t>
  </si>
  <si>
    <t>(Arrend.) Laboratorio</t>
  </si>
  <si>
    <t>(Arrend.) Lineas Telefonicas</t>
  </si>
  <si>
    <t>(Arrend.) Maquinaria Y Equipo</t>
  </si>
  <si>
    <t>(Arrend.) Medico</t>
  </si>
  <si>
    <t>(Arrend.) Muebles Y Enseres</t>
  </si>
  <si>
    <t>(Arrend.) Odontologico</t>
  </si>
  <si>
    <t>(Arrend.) Otros</t>
  </si>
  <si>
    <t>(Arrend.) Plantas De Generacion Diesel, Gasolina</t>
  </si>
  <si>
    <t>(Arrend.) Plantas De Generacion Hidraulica</t>
  </si>
  <si>
    <t>(Arrend.) Redes De Distribucion</t>
  </si>
  <si>
    <t>(Arrend.) Semovientes</t>
  </si>
  <si>
    <t>(Arrend.) Terrenos</t>
  </si>
  <si>
    <t>(auxilios) Auxilio de Anteojos</t>
  </si>
  <si>
    <t>(auxilios) Auxilio de Defuncion</t>
  </si>
  <si>
    <t>(auxilios) Auxilio de Educacion</t>
  </si>
  <si>
    <t>(auxilios) Auxilio de Maternidad</t>
  </si>
  <si>
    <t>(auxilios) Auxilio de Rodamiento</t>
  </si>
  <si>
    <t>(capacitacion al personal) Becas Sinties</t>
  </si>
  <si>
    <t>(capacitacion al personal) Capacitacion al Personal</t>
  </si>
  <si>
    <t>(Contri. y Afili) Afiliaciones Y Sostenimiento</t>
  </si>
  <si>
    <t>(Contri. y Afili) Contribuciones</t>
  </si>
  <si>
    <t>(Diver) Actividades Culturales Y Civicas</t>
  </si>
  <si>
    <t>(Diver) Actividades Deportivas</t>
  </si>
  <si>
    <t>(Diver) Activos menores a 2 SMMLV</t>
  </si>
  <si>
    <t>(Diver) Auxilio de supervivencia sala general</t>
  </si>
  <si>
    <t>(Diver) Banderas Y Escudos</t>
  </si>
  <si>
    <t>(Diver) Becas Beneficiario Consiliatura</t>
  </si>
  <si>
    <t>(Diver) Becas Beneficiario Sala General</t>
  </si>
  <si>
    <t>(Diver) Casino Y Restaurante</t>
  </si>
  <si>
    <t>(Diver) Combustibles Y Lubricantes</t>
  </si>
  <si>
    <t>(Diver) Comisiones</t>
  </si>
  <si>
    <t>(Diver) Congresos, Simposios, Semin Y Talleres</t>
  </si>
  <si>
    <t>(Diver) Diplomas</t>
  </si>
  <si>
    <t>(Diver) Elementos Computador Y Telecomun</t>
  </si>
  <si>
    <t>(Diver) Elementos De Aseo Y Cafeteria</t>
  </si>
  <si>
    <t>(Diver) Elementos de Ferreteria</t>
  </si>
  <si>
    <t>(Diver) Elementos De Fotografia Y Audiovisules</t>
  </si>
  <si>
    <t>(Diver) Elementos De Imprenta Y Litografia</t>
  </si>
  <si>
    <t>(Diver) Elementos de Lenceria y Roperia</t>
  </si>
  <si>
    <t>(Diver) Elementos Deportivos</t>
  </si>
  <si>
    <t>(Diver) Elementos Electricos Y Electronicos</t>
  </si>
  <si>
    <t>(Diver) Envases Y Empaques</t>
  </si>
  <si>
    <t>(Diver) Estampillas</t>
  </si>
  <si>
    <t>(Diver) Eventos Especiales Y Celebraciones</t>
  </si>
  <si>
    <t>(Diver) Fondo de Estabilidad ICETEX</t>
  </si>
  <si>
    <t>(Diver) Gastos Ceremonias De Grado</t>
  </si>
  <si>
    <t>(Diver) Gastos Convenios</t>
  </si>
  <si>
    <t>(Diver) Gastos De Represent. Y Relac. Publicas</t>
  </si>
  <si>
    <t>(Diver) Gastos Funebres</t>
  </si>
  <si>
    <t>(Diver) Gastos Medicos Y Drogas</t>
  </si>
  <si>
    <t>(Diver) Herramientas</t>
  </si>
  <si>
    <t>(Diver) Higiene Y Seguridad Industrial</t>
  </si>
  <si>
    <t>(Diver) Indemnizacion Por Daños A 3Ros</t>
  </si>
  <si>
    <t>(Diver) Instrumentos Musicales</t>
  </si>
  <si>
    <t>(Diver) Libros</t>
  </si>
  <si>
    <t>(Diver) Materiales Didacticos</t>
  </si>
  <si>
    <t>(Diver) Microfilmacion</t>
  </si>
  <si>
    <t>(Diver) Musica Ambiental</t>
  </si>
  <si>
    <t>(Diver) Obras De Arte Y Elementos De Museo</t>
  </si>
  <si>
    <t>(Diver) Obsequios Premios y Distinciones</t>
  </si>
  <si>
    <t>(Diver) Otros</t>
  </si>
  <si>
    <t>(Diver) Parqueaderos</t>
  </si>
  <si>
    <t>(Diver) Polvora Y Similares</t>
  </si>
  <si>
    <t>(Diver) Publicaciones</t>
  </si>
  <si>
    <t>(Diver) Repuestos En General</t>
  </si>
  <si>
    <t>(Diver) Servicios de Aseo</t>
  </si>
  <si>
    <t>(Diver) Suscripciones. Periodicos  y Revistas</t>
  </si>
  <si>
    <t>(Diver) Suscripion Bases de Datos</t>
  </si>
  <si>
    <t>(Diver) Taxis  Y Buses</t>
  </si>
  <si>
    <t>(Diver) Utiles, Papeleria Y Fotocopias</t>
  </si>
  <si>
    <t>(Gtos de Viaje) Alojamiento en el Exterior</t>
  </si>
  <si>
    <t>(Gtos de Viaje) Alojamiento y Manutencion</t>
  </si>
  <si>
    <t>(Gtos de Viaje) Otros</t>
  </si>
  <si>
    <t xml:space="preserve">(Gtos de Viaje) Pasajes Aereos   </t>
  </si>
  <si>
    <t>(Gtos de Viaje) Pasajes Aereos para el Exterior</t>
  </si>
  <si>
    <t>(Gtos de Viaje) Pasajes Terrestres</t>
  </si>
  <si>
    <t>(Gastos Bienes) Actividades Culturales</t>
  </si>
  <si>
    <t>(Gastos Bienes) Actividades Deportivas</t>
  </si>
  <si>
    <t>(Gastos Bienes) Gastos Deportivos y de Recreacion</t>
  </si>
  <si>
    <t>(Gastos Notariales) Notariales</t>
  </si>
  <si>
    <t>(Gastos Notariales) Otros</t>
  </si>
  <si>
    <t>(Gastos Notariales) Tramites y Licencias</t>
  </si>
  <si>
    <t>(Hon) Asesoria Tecnica</t>
  </si>
  <si>
    <t>(Hon) Auditoria Externa</t>
  </si>
  <si>
    <t>(Hon) Avaluos</t>
  </si>
  <si>
    <t>(Hon) Junta Directiva</t>
  </si>
  <si>
    <t>(Hon) Otros Servicios Profesionales</t>
  </si>
  <si>
    <t>(Hon) Personal de la Salud</t>
  </si>
  <si>
    <t>(Hon) Revisoria Fiscal</t>
  </si>
  <si>
    <t>(Hon) Talleres Administracion</t>
  </si>
  <si>
    <t>(Imptos) A La Propiedad Raiz</t>
  </si>
  <si>
    <t>(Imptos) De Timbres</t>
  </si>
  <si>
    <t>(Imptos) De Valorizacion</t>
  </si>
  <si>
    <t>(Imptos) De Vehiculos</t>
  </si>
  <si>
    <t>(Imptos) Estampilla Pro - Hospt. Universitario</t>
  </si>
  <si>
    <t>(Imptos) Estampilla Procultura</t>
  </si>
  <si>
    <t>(Imptos) Estampilla Pro-Dot y  Des Terc Edad</t>
  </si>
  <si>
    <t>(Imptos) Impuesto al consumo 8% ley 1607-2012</t>
  </si>
  <si>
    <t>(Imptos) Industria  y  Comercio</t>
  </si>
  <si>
    <t>(Imptos) Otros</t>
  </si>
  <si>
    <t>(inversiones) Programas de Computador</t>
  </si>
  <si>
    <t>(inversiones) Reactivos Y Elementos De Laboratorio</t>
  </si>
  <si>
    <t>(inversiones) Vestuario y Uniformes</t>
  </si>
  <si>
    <t>(Mante. y Repa) Acueducto, Acequias y Canalizaciones</t>
  </si>
  <si>
    <t>(Mante. y Repa) Armamento De Vigilancia</t>
  </si>
  <si>
    <t>(Mante. y Repa) Autos Camionetas y Camperos</t>
  </si>
  <si>
    <t>(Mante. y Repa) Edificios</t>
  </si>
  <si>
    <t>(Mante. y Repa) Equipo</t>
  </si>
  <si>
    <t>(Mante. y Repa) Equipos De Procesamiento De Datos</t>
  </si>
  <si>
    <t>(Mante. y Repa) Equipos De Radio</t>
  </si>
  <si>
    <t>(Mante. y Repa) Equipos De Telecomunicaciones</t>
  </si>
  <si>
    <t>(Mante. y Repa) Instalaciones Para Agua y Energia</t>
  </si>
  <si>
    <t>(Mante. y Repa) Instrumental</t>
  </si>
  <si>
    <t>(Mante. y Repa) Laboratorio</t>
  </si>
  <si>
    <t>(Mante. y Repa) Lineas Telefonicas</t>
  </si>
  <si>
    <t>(Mante. y Repa) Maquinaria y  Equipo</t>
  </si>
  <si>
    <t>(Mante. y Repa) Medico</t>
  </si>
  <si>
    <t>(Mante. y Repa) Muebles y Enseres</t>
  </si>
  <si>
    <t>(Mante. y Repa) Odontologico</t>
  </si>
  <si>
    <t>(Mante. y Repa) Otros</t>
  </si>
  <si>
    <t>(Mante. y Repa) Plantas De Generacion Diesel, Gasolina</t>
  </si>
  <si>
    <t>(Mante. y Repa) Plantas De Generacion Hidraulica</t>
  </si>
  <si>
    <t>(Mante. y Repa) Redes De Distribucion</t>
  </si>
  <si>
    <t>(Mante. y Repa) Terrenos</t>
  </si>
  <si>
    <t>(nomina) Apoyo Sostenimiento a Practicantes</t>
  </si>
  <si>
    <t>(nomina) Apoyo Sostenimiento Mensual Sena</t>
  </si>
  <si>
    <t>(nomina) Licencias Remuneradas</t>
  </si>
  <si>
    <t>(Seguros) Corriente Debil</t>
  </si>
  <si>
    <t>(Seguros) Cumplimiento</t>
  </si>
  <si>
    <t>(Seguros) Flota y Equipo De Transporte</t>
  </si>
  <si>
    <t>(Seguros) Incendio</t>
  </si>
  <si>
    <t>(Seguros) Lucro Cesante</t>
  </si>
  <si>
    <t>(Seguros) Manejo</t>
  </si>
  <si>
    <t>(Seguros) Obligatorio Accidente De Transito</t>
  </si>
  <si>
    <t>(Seguros) Otros</t>
  </si>
  <si>
    <t>(Seguros) Poliza estudiantil</t>
  </si>
  <si>
    <t>(Seguros) Poliza Exequial</t>
  </si>
  <si>
    <t>(Seguros) Responsabilidad Civil y Extracontractual</t>
  </si>
  <si>
    <t>(Seguros) Rotura De Maquinaria</t>
  </si>
  <si>
    <t>(seguros) Seguros de Vida</t>
  </si>
  <si>
    <t>(Seguros) Sustraccion y Hurto</t>
  </si>
  <si>
    <t>(Seguros) Terremoto</t>
  </si>
  <si>
    <t>(Seguros) Transporte De Mercancia</t>
  </si>
  <si>
    <t>(Seguros) Vida Colectiva</t>
  </si>
  <si>
    <t>(Servicios) Acueducto y Alcantarillado</t>
  </si>
  <si>
    <t>(Servicios) Aseo</t>
  </si>
  <si>
    <t>(Servicios) Asistencia Tecnica</t>
  </si>
  <si>
    <t>(Servicios) Correo, Portes y Telegramas</t>
  </si>
  <si>
    <t>(Servicios) Encuadernacion y Empaste</t>
  </si>
  <si>
    <t>(Servicios) Energia Electrica</t>
  </si>
  <si>
    <t>(Servicios) Gas</t>
  </si>
  <si>
    <t>(Servicios) Grabacion Y/O Produccion</t>
  </si>
  <si>
    <t>(Servicios) Inhumacion De Cadaveres</t>
  </si>
  <si>
    <t>(Servicios) Instructores</t>
  </si>
  <si>
    <t>(Servicios) Internet - Fax y Telex</t>
  </si>
  <si>
    <t>(Servicios) Otros</t>
  </si>
  <si>
    <t>(Servicios) Procesamiento Electronico De Datos</t>
  </si>
  <si>
    <t>(Servicios) Publicidad Propaganda y Promocion</t>
  </si>
  <si>
    <t>(Servicios) Telefono</t>
  </si>
  <si>
    <t>(Servicios) Telefonos Celulares</t>
  </si>
  <si>
    <t>(Servicios) Temporales</t>
  </si>
  <si>
    <t>(Servicios) Transporte, Fletes y Acarreos</t>
  </si>
  <si>
    <t>(Servicios) Tv. Satelital - Tv. Cable</t>
  </si>
  <si>
    <t>(Servicios) Vigilancia</t>
  </si>
  <si>
    <t>(viaticos) Viaticos</t>
  </si>
  <si>
    <t>(viaticos) Viaticos al  Exterior</t>
  </si>
  <si>
    <t>Aseo</t>
  </si>
  <si>
    <t>Acueducto y Alcantarillado</t>
  </si>
  <si>
    <t>Energia Electrica</t>
  </si>
  <si>
    <t>Telefono</t>
  </si>
  <si>
    <t>Telefonos Celulares</t>
  </si>
  <si>
    <t>Internet - Fax y Telex</t>
  </si>
  <si>
    <t>Correo, Portes y Telegramas</t>
  </si>
  <si>
    <t>Utiles, Papeleria Y Fotocopias</t>
  </si>
  <si>
    <t>Vigilancia</t>
  </si>
  <si>
    <t>Arrendamiento de impresoras</t>
  </si>
  <si>
    <t>Aseo ASSERVI</t>
  </si>
  <si>
    <t>Q</t>
  </si>
  <si>
    <t>P</t>
  </si>
  <si>
    <t>L</t>
  </si>
  <si>
    <t>K</t>
  </si>
  <si>
    <t>I</t>
  </si>
  <si>
    <t>H</t>
  </si>
  <si>
    <t>G</t>
  </si>
  <si>
    <t xml:space="preserve">Solicitar  Viaticos para </t>
  </si>
  <si>
    <t>Socializar a los procesos académicos   la documentación y procedimientos Académicos- administrativos estándar  para su implementación, control y seguimiento</t>
  </si>
  <si>
    <t>Socialización de Procesos y procedimientos del Sistema de Gestión de la Calidad todas las Facultades</t>
  </si>
  <si>
    <t>Continuar con la divulgación   del Nuevo Mapa de procesos, Política  y objetivos de la Calidad del sistema integrando las facultades, centros de investigación, proyección social  e internacionalización.</t>
  </si>
  <si>
    <t>Continuar sensibilizando al personal académico-administrativo en la norma ISO 9001.(Sistemas de Gestión de la Calidad) y capacitaciones en temas relacionados con el S.G.C</t>
  </si>
  <si>
    <t>Identificar nuevos riesgos y oportunidades de mejora con los procesos académico - administrativos  y seguimiento  a la mitigación y  cierre eficaz de acciones</t>
  </si>
  <si>
    <t>Identificar nuevos cambios (Normativo, procesos y/o métodos de trabajo, tecnológico, recurso humano, infraestructura, instalaciones y equipos) con los procesos académico - administrativos y seguimiento al cumplimiento de actividades</t>
  </si>
  <si>
    <t>Actualizar la herramienta de comunicaciones en cada uno de los procesos</t>
  </si>
  <si>
    <t xml:space="preserve">Realizar los dos ciclos de a Auditorias Internas de calidad integrales que incluyan los procesos académico- administrativosen todas las Facultades para esta Seccional, previa evaluación de competencias de auditores,  lo cual incluye: 
1. Elaboración y socialización del programa seccional de auditoria
2. Recepción  de listas de verificación y planes de auditoria entregados por Auditores a la Coordinación Seccional de calidad
3. Entrega   de listas de verificación y planes de auditoria corregidos por Coordinación Seccional de Calidad a los auditores
4. Entrega de planes de auditoria a titules de proceso por parte de auditores
5. Ejecución de auditorías internas de calidad en sitio
6. Segumiento y control al cumplimiento en la  elaboración y entrega de resultados de auditoria interna
7. Evaluación de auditores internos
8. Entrega de planes de acción a los hallazgos de auditoria a la Coordinación de Calidad
</t>
  </si>
  <si>
    <t>Formular e implementar las acciones correctivas  por:  Auditorias internas y externas, incumplimientos de indicadores, calificaciones del ss regulares y malas, resultados de  revisión gerencial,  encuestas de satisfacción, grupos focales, servicios no conformes, entre otros.</t>
  </si>
  <si>
    <t>Realizar Revisión Gerencial anual incluyendo en la información de entrada a los procesos misionales (académicos), Elaboración de Informe y presentación de la revisión y elaboración de la presentación</t>
  </si>
  <si>
    <t>Asistir a encuentro de Coordinadores de calidad en Bogotá  (pasajes, hospedaje y gastos de viaje)</t>
  </si>
  <si>
    <t>Programar reuniones con los procesos para mantener la recertificación del SGC con alcance académico- administrativo  en todas las facultades:  Revisión Gerencial, Comité de calidad, entre otras (refrigerios)</t>
  </si>
  <si>
    <t>Formulación y e implementación  de acciones correctivas como resultado de auditorias externas.</t>
  </si>
  <si>
    <t xml:space="preserve"> Implementar el nuevo Sistema de Gestión de Calidad </t>
  </si>
  <si>
    <t>Recertificar el Sistema con los nuevos procesos y mantenerlo.</t>
  </si>
  <si>
    <t>Documentar los procesos académico-administrativos</t>
  </si>
  <si>
    <r>
      <t xml:space="preserve">Socializar los nuevos procesos  dentro de la comunidad </t>
    </r>
    <r>
      <rPr>
        <b/>
        <sz val="10"/>
        <rFont val="Arial"/>
        <family val="2"/>
      </rPr>
      <t>Unilibrista.</t>
    </r>
  </si>
  <si>
    <r>
      <t xml:space="preserve">Reestructurar el alcance </t>
    </r>
    <r>
      <rPr>
        <b/>
        <sz val="10"/>
        <rFont val="Arial"/>
        <family val="2"/>
      </rPr>
      <t xml:space="preserve">y el mapa de procesos </t>
    </r>
  </si>
  <si>
    <t>Implementar las mejores prácticas para la prestación de los servicios de la  Universidad con base en la norma ISO 9004, para el desarrollo sostenible  de la Universidad..</t>
  </si>
  <si>
    <t>Formular e implementar oportunidades de mejora para la vigencia 2020 en cada uno de los procesos, que logren generar  impacto seccional y hacer seguimiento y control</t>
  </si>
  <si>
    <t>Socializar el manual de buenas prácticas en cada uno de los procesos con el fin de dar a conocer lineamientos claros para mejorar el servicio</t>
  </si>
  <si>
    <t>Garantizar que directivos y trabajadores administrativos cuenten con las competencias de orientación al cliente necesarias, mediante la redefinición de los procesos de selección y capacitación</t>
  </si>
  <si>
    <t>Solicitar la Inclusión de temas de calidad en el plan de capacitación administrativo con temas del SGC: 
Habilidades de auditor
Gestión del riesgo
Gestión del cambio
Gestión del conocimiento
Indicadores
Servicio integral al cliente, 
Acciones correctivas, 
Oportunidades de mejora, 
Análisis de causas</t>
  </si>
  <si>
    <t>Mejorar  los  procesos,  construyendo  espacios  de  participación  propicios para la generación de ideas por parte de los trabajadores, estableciendo para ello una política de incentivos.</t>
  </si>
  <si>
    <t>Actualizar el plan de incentivos y efectuar control y segumiento a su implementación</t>
  </si>
  <si>
    <t>Construir una cultura de servicio, que oriente a los miembros de la Institución a la búsqueda permanente de la satisfacción de los usuarios como principal postulado de calidad</t>
  </si>
  <si>
    <t>1. Aplicar encuesta de satisfacción unificada entre calidad académica y administrativa y generar acciones correctivas de acuerdo a resultados</t>
  </si>
  <si>
    <t>2. Continuar con el seguimiento a la atención a peticiones,  quejas y reclamos (PQRS) generando acciones correctivas o de majora.</t>
  </si>
  <si>
    <t>Ajustes a procedimientos, acuerdos de servicios y Caracterización de procesos  enviados por la  sede principal</t>
  </si>
  <si>
    <t xml:space="preserve">Propuesta de Alineación de indicadores de  PIDI y SGC </t>
  </si>
  <si>
    <t>Implementación del procedimiento para grados una vez se estandarice</t>
  </si>
  <si>
    <t>Validar los documentos elaborados con los Titulares de proceso académicos y administrativos</t>
  </si>
  <si>
    <t>Implementar a nivel nacional la documentación y procedimientos estándar Académicos- administrativos en los procesos misionales (académicos) en todas las Facultades</t>
  </si>
  <si>
    <r>
      <t xml:space="preserve">Optimización de procesos adquisición de software para el sistema de gestión de la calidad
Responsable: Guillermo Alfonso Schoonewolff Acosta.
Proveedor: Grupo Vidawa S.A.S.
</t>
    </r>
    <r>
      <rPr>
        <b/>
        <sz val="12"/>
        <color rgb="FFFF0000"/>
        <rFont val="Arial"/>
        <family val="2"/>
      </rPr>
      <t xml:space="preserve">
Valor total del Proyecto en el 2020</t>
    </r>
    <r>
      <rPr>
        <sz val="12"/>
        <color rgb="FFFF0000"/>
        <rFont val="Arial"/>
        <family val="2"/>
      </rPr>
      <t xml:space="preserve">: $25.000.000
Fecha de inicio: 12 de febrero de 2020
Fecha de terminación: 31 de diciembre de 2021
Seccionales que participan:
Pereira                       12%
</t>
    </r>
    <r>
      <rPr>
        <b/>
        <sz val="12"/>
        <color rgb="FFFF0000"/>
        <rFont val="Arial"/>
        <family val="2"/>
      </rPr>
      <t>Objeto del Contrato</t>
    </r>
    <r>
      <rPr>
        <sz val="12"/>
        <color rgb="FFFF0000"/>
        <rFont val="Arial"/>
        <family val="2"/>
      </rPr>
      <t xml:space="preserve">: Licenciamiento en la nube por un (01) año del software de gestión de la calidad para el manejo de la información del sistema a nivel nacional para la Universidad Libre.
Distribución Presupuestal
</t>
    </r>
    <r>
      <rPr>
        <b/>
        <sz val="12"/>
        <color rgb="FFFF0000"/>
        <rFont val="Arial"/>
        <family val="2"/>
      </rPr>
      <t>Cuenta</t>
    </r>
    <r>
      <rPr>
        <sz val="12"/>
        <color rgb="FFFF0000"/>
        <rFont val="Arial"/>
        <family val="2"/>
      </rPr>
      <t xml:space="preserve">: 5195959529 Software Programa para computador
</t>
    </r>
    <r>
      <rPr>
        <b/>
        <sz val="12"/>
        <color rgb="FFFF0000"/>
        <rFont val="Arial"/>
        <family val="2"/>
      </rPr>
      <t>Centro de costos</t>
    </r>
    <r>
      <rPr>
        <sz val="12"/>
        <color rgb="FFFF0000"/>
        <rFont val="Arial"/>
        <family val="2"/>
      </rPr>
      <t xml:space="preserve">: 91010111 Oficina del sistema de gestión de calidad
</t>
    </r>
    <r>
      <rPr>
        <b/>
        <sz val="12"/>
        <color rgb="FFFF0000"/>
        <rFont val="Arial"/>
        <family val="2"/>
      </rPr>
      <t>Área</t>
    </r>
    <r>
      <rPr>
        <sz val="12"/>
        <color rgb="FFFF0000"/>
        <rFont val="Arial"/>
        <family val="2"/>
      </rPr>
      <t>: 07 administración institucional
Proyecto: 10110101 Proyecto 21 Ampliación y alcance del sistema de gestión de la calidad</t>
    </r>
  </si>
  <si>
    <t xml:space="preserve">Visita de Seguimiento por parte del ente certificador (Actividades de Logística, pasajes, almuerzo  y hotel para el auditor)
Nombre del Proyecto: Certificación del Sistema de Gestión de la Calidad bajo la Norma ISO 9001:2015.
Responsable: Guillermo Alfonso Schoonewolff Acosta.
Proveedor: S.G.S. Colombia.
Valor Total del Proyecto: $     20.191.874
·         Valor del Proyecto en el 2019: $11.217.707,55
·         Valor del Proyecto en el 2020: $4.487.083,02 + ICP del año correspondiente.
·         Valor del Proyecto en el 2021: $4.487.083,02 + ICP de acumulado
 Fecha de inicio: 30 de Septiembre de 2019
Fecha de terminación: 17 Julio del 2022
Seccionales que participan
Pereira                       12%
Objeto del Contrato: Prestación de servicios profesionales para Auditoria de  recertificación y dos (2) auditorias de seguimiento del sistema de gestión de la calidad para la Universidad Libre a nivel nacional.
Distribución Presupuestal
Cuenta: 5110350101 Asesoría Técnica
Centro de costos: 91010111 Oficina del sistema de gestión de calidad
Área: 07 administración institucional
Proyecto: 10110101 Proyecto 21 Ampliación y alcance del sistema de gestión de la calidad
 </t>
  </si>
  <si>
    <t xml:space="preserve">3. Continuar realizando seguimiento y control a las calificaciones del servicio y generación de acciones correctivas y preventivas de acuerdo a resultados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</si>
</sst>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$&quot;\ * #,##0_-;\-&quot;$&quot;\ * #,##0_-;_-&quot;$&quot;\ * &quot;-&quot;_-;_-@_-"/>
    <numFmt numFmtId="41" formatCode="_-* #,##0_-;\-* #,##0_-;_-* &quot;-&quot;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68" formatCode="_(* #,##0_);_(* \(#,##0\);_(* &quot;-&quot;??_);_(@_)"/>
    <numFmt numFmtId="169" formatCode="_ [$€-2]\ * #,##0.00_ ;_ [$€-2]\ * \-#,##0.00_ ;_ [$€-2]\ * &quot;-&quot;??_ "/>
    <numFmt numFmtId="170" formatCode="_-* #,##0.00\ _€_-;\-* #,##0.00\ _€_-;_-* &quot;-&quot;??\ _€_-;_-@_-"/>
    <numFmt numFmtId="171" formatCode="_ &quot;$&quot;\ * #,##0.00_ ;_ &quot;$&quot;\ * \-#,##0.00_ ;_ &quot;$&quot;\ * &quot;-&quot;??_ ;_ @_ "/>
    <numFmt numFmtId="172" formatCode="_-&quot;$&quot;* #,##0_-;\-&quot;$&quot;* #,##0_-;_-&quot;$&quot;* &quot;-&quot;??_-;_-@_-"/>
  </numFmts>
  <fonts count="66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7.5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  <charset val="204"/>
    </font>
    <font>
      <u/>
      <sz val="10"/>
      <color indexed="12"/>
      <name val="Arial"/>
      <family val="2"/>
    </font>
    <font>
      <sz val="7.8"/>
      <color indexed="8"/>
      <name val="Arial"/>
      <family val="2"/>
    </font>
    <font>
      <sz val="8.25"/>
      <color indexed="8"/>
      <name val="Arial"/>
      <family val="2"/>
    </font>
    <font>
      <b/>
      <sz val="18"/>
      <color indexed="62"/>
      <name val="Cambria"/>
      <family val="2"/>
    </font>
    <font>
      <sz val="8"/>
      <color indexed="8"/>
      <name val="Arial Unicode MS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 Unicode MS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14"/>
      <color theme="0"/>
      <name val="Arial Black"/>
      <family val="2"/>
    </font>
    <font>
      <b/>
      <sz val="16"/>
      <color theme="0"/>
      <name val="Arial Black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rgb="FF000000"/>
      <name val="Arial Narrow"/>
      <family val="2"/>
    </font>
    <font>
      <sz val="10"/>
      <color indexed="8"/>
      <name val="MS Sans Serif"/>
    </font>
    <font>
      <sz val="11"/>
      <color theme="1"/>
      <name val="Arial Unicode MS"/>
      <family val="2"/>
    </font>
    <font>
      <sz val="12"/>
      <color theme="1"/>
      <name val="Arial Unicode MS"/>
      <family val="2"/>
    </font>
    <font>
      <sz val="7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4"/>
      <color rgb="FF000000"/>
      <name val="Arial"/>
      <family val="2"/>
    </font>
    <font>
      <sz val="14"/>
      <color rgb="FF303030"/>
      <name val="Arial"/>
      <family val="2"/>
    </font>
  </fonts>
  <fills count="27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00000"/>
      </patternFill>
    </fill>
    <fill>
      <patternFill patternType="solid">
        <fgColor theme="0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C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 diagonalDown="1">
      <left style="thin">
        <color theme="0"/>
      </left>
      <right style="thin">
        <color theme="0"/>
      </right>
      <top style="thin">
        <color theme="0"/>
      </top>
      <bottom/>
      <diagonal style="thin">
        <color theme="0"/>
      </diagonal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2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25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2" fontId="2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5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5" fillId="0" borderId="0"/>
    <xf numFmtId="0" fontId="2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1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52" fillId="0" borderId="0"/>
  </cellStyleXfs>
  <cellXfs count="588">
    <xf numFmtId="0" fontId="0" fillId="0" borderId="0" xfId="0"/>
    <xf numFmtId="0" fontId="27" fillId="0" borderId="81" xfId="0" applyFont="1" applyBorder="1" applyAlignment="1">
      <alignment vertical="center"/>
    </xf>
    <xf numFmtId="0" fontId="28" fillId="0" borderId="82" xfId="0" applyFont="1" applyBorder="1" applyAlignment="1">
      <alignment vertical="center"/>
    </xf>
    <xf numFmtId="0" fontId="27" fillId="0" borderId="83" xfId="0" applyFont="1" applyBorder="1" applyAlignment="1">
      <alignment vertical="center"/>
    </xf>
    <xf numFmtId="0" fontId="27" fillId="0" borderId="84" xfId="0" applyFont="1" applyBorder="1" applyAlignment="1">
      <alignment vertical="center"/>
    </xf>
    <xf numFmtId="0" fontId="27" fillId="0" borderId="85" xfId="0" applyFont="1" applyBorder="1" applyAlignment="1">
      <alignment vertical="center"/>
    </xf>
    <xf numFmtId="0" fontId="27" fillId="0" borderId="86" xfId="0" applyFont="1" applyBorder="1" applyAlignment="1">
      <alignment vertical="center"/>
    </xf>
    <xf numFmtId="0" fontId="29" fillId="14" borderId="0" xfId="0" applyFont="1" applyFill="1" applyAlignment="1">
      <alignment vertical="center"/>
    </xf>
    <xf numFmtId="4" fontId="27" fillId="0" borderId="86" xfId="0" applyNumberFormat="1" applyFont="1" applyBorder="1" applyAlignment="1">
      <alignment vertical="center"/>
    </xf>
    <xf numFmtId="4" fontId="30" fillId="0" borderId="6" xfId="0" applyNumberFormat="1" applyFont="1" applyBorder="1" applyAlignment="1">
      <alignment horizontal="center" vertical="center"/>
    </xf>
    <xf numFmtId="4" fontId="27" fillId="0" borderId="8" xfId="0" applyNumberFormat="1" applyFont="1" applyBorder="1" applyAlignment="1">
      <alignment vertical="center"/>
    </xf>
    <xf numFmtId="4" fontId="27" fillId="0" borderId="9" xfId="0" applyNumberFormat="1" applyFont="1" applyBorder="1" applyAlignment="1">
      <alignment vertical="center"/>
    </xf>
    <xf numFmtId="4" fontId="27" fillId="0" borderId="10" xfId="0" applyNumberFormat="1" applyFont="1" applyBorder="1" applyAlignment="1">
      <alignment vertical="center"/>
    </xf>
    <xf numFmtId="4" fontId="27" fillId="0" borderId="12" xfId="0" applyNumberFormat="1" applyFont="1" applyBorder="1" applyAlignment="1">
      <alignment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" fontId="30" fillId="0" borderId="18" xfId="0" applyNumberFormat="1" applyFont="1" applyBorder="1" applyAlignment="1">
      <alignment horizontal="center" vertical="center"/>
    </xf>
    <xf numFmtId="4" fontId="30" fillId="0" borderId="18" xfId="0" applyNumberFormat="1" applyFont="1" applyBorder="1" applyAlignment="1">
      <alignment horizontal="center" vertical="center"/>
    </xf>
    <xf numFmtId="0" fontId="27" fillId="0" borderId="87" xfId="0" applyFont="1" applyBorder="1" applyAlignment="1">
      <alignment vertical="center"/>
    </xf>
    <xf numFmtId="0" fontId="27" fillId="0" borderId="88" xfId="0" applyFont="1" applyBorder="1" applyAlignment="1">
      <alignment vertical="center"/>
    </xf>
    <xf numFmtId="0" fontId="31" fillId="0" borderId="86" xfId="0" applyFont="1" applyBorder="1" applyAlignment="1">
      <alignment vertical="center"/>
    </xf>
    <xf numFmtId="0" fontId="27" fillId="14" borderId="20" xfId="0" applyFont="1" applyFill="1" applyBorder="1" applyAlignment="1">
      <alignment horizontal="center" vertical="center"/>
    </xf>
    <xf numFmtId="0" fontId="27" fillId="14" borderId="21" xfId="0" applyFont="1" applyFill="1" applyBorder="1" applyAlignment="1">
      <alignment horizontal="center" vertical="center"/>
    </xf>
    <xf numFmtId="0" fontId="27" fillId="14" borderId="13" xfId="0" applyFont="1" applyFill="1" applyBorder="1" applyAlignment="1">
      <alignment vertical="center"/>
    </xf>
    <xf numFmtId="0" fontId="27" fillId="14" borderId="21" xfId="0" applyFont="1" applyFill="1" applyBorder="1" applyAlignment="1">
      <alignment vertical="center"/>
    </xf>
    <xf numFmtId="0" fontId="15" fillId="14" borderId="15" xfId="89" applyNumberFormat="1" applyFont="1" applyFill="1" applyBorder="1" applyAlignment="1" applyProtection="1">
      <alignment horizontal="left" vertical="center"/>
      <protection locked="0"/>
    </xf>
    <xf numFmtId="0" fontId="15" fillId="14" borderId="0" xfId="89" applyNumberFormat="1" applyFont="1" applyFill="1" applyBorder="1" applyAlignment="1" applyProtection="1">
      <alignment horizontal="left" vertical="center"/>
      <protection locked="0"/>
    </xf>
    <xf numFmtId="49" fontId="15" fillId="14" borderId="0" xfId="89" applyNumberFormat="1" applyFont="1" applyFill="1" applyBorder="1" applyAlignment="1" applyProtection="1">
      <alignment horizontal="left" vertical="center"/>
      <protection locked="0"/>
    </xf>
    <xf numFmtId="0" fontId="15" fillId="14" borderId="0" xfId="89" applyNumberFormat="1" applyFont="1" applyFill="1" applyBorder="1" applyAlignment="1" applyProtection="1">
      <alignment vertical="center"/>
      <protection locked="0"/>
    </xf>
    <xf numFmtId="0" fontId="27" fillId="14" borderId="0" xfId="0" applyFont="1" applyFill="1" applyBorder="1" applyAlignment="1">
      <alignment vertical="center"/>
    </xf>
    <xf numFmtId="0" fontId="27" fillId="14" borderId="14" xfId="0" applyFont="1" applyFill="1" applyBorder="1" applyAlignment="1">
      <alignment vertical="center"/>
    </xf>
    <xf numFmtId="0" fontId="16" fillId="14" borderId="0" xfId="89" applyNumberFormat="1" applyFont="1" applyFill="1" applyBorder="1" applyAlignment="1" applyProtection="1">
      <alignment horizontal="left" vertical="center"/>
      <protection locked="0"/>
    </xf>
    <xf numFmtId="0" fontId="16" fillId="14" borderId="0" xfId="89" applyNumberFormat="1" applyFont="1" applyFill="1" applyBorder="1" applyAlignment="1" applyProtection="1">
      <alignment vertical="center"/>
      <protection locked="0"/>
    </xf>
    <xf numFmtId="0" fontId="27" fillId="14" borderId="22" xfId="0" applyFont="1" applyFill="1" applyBorder="1" applyAlignment="1">
      <alignment horizontal="center" vertical="center"/>
    </xf>
    <xf numFmtId="0" fontId="27" fillId="14" borderId="23" xfId="0" applyFont="1" applyFill="1" applyBorder="1" applyAlignment="1">
      <alignment horizontal="center" vertical="center"/>
    </xf>
    <xf numFmtId="0" fontId="27" fillId="14" borderId="24" xfId="0" applyFont="1" applyFill="1" applyBorder="1" applyAlignment="1">
      <alignment vertical="center"/>
    </xf>
    <xf numFmtId="0" fontId="27" fillId="14" borderId="23" xfId="0" applyFont="1" applyFill="1" applyBorder="1" applyAlignment="1">
      <alignment vertical="center"/>
    </xf>
    <xf numFmtId="0" fontId="27" fillId="14" borderId="81" xfId="0" applyFont="1" applyFill="1" applyBorder="1" applyAlignment="1">
      <alignment vertical="center"/>
    </xf>
    <xf numFmtId="0" fontId="27" fillId="14" borderId="83" xfId="0" applyFont="1" applyFill="1" applyBorder="1" applyAlignment="1">
      <alignment vertical="center"/>
    </xf>
    <xf numFmtId="0" fontId="29" fillId="14" borderId="83" xfId="0" applyFont="1" applyFill="1" applyBorder="1" applyAlignment="1">
      <alignment vertical="center"/>
    </xf>
    <xf numFmtId="0" fontId="29" fillId="14" borderId="81" xfId="0" applyFont="1" applyFill="1" applyBorder="1" applyAlignment="1">
      <alignment vertical="center"/>
    </xf>
    <xf numFmtId="167" fontId="33" fillId="15" borderId="1" xfId="0" applyNumberFormat="1" applyFont="1" applyFill="1" applyBorder="1" applyAlignment="1">
      <alignment horizontal="center" vertical="center" wrapText="1"/>
    </xf>
    <xf numFmtId="4" fontId="27" fillId="14" borderId="83" xfId="0" applyNumberFormat="1" applyFont="1" applyFill="1" applyBorder="1" applyAlignment="1">
      <alignment vertical="center"/>
    </xf>
    <xf numFmtId="4" fontId="27" fillId="14" borderId="81" xfId="0" applyNumberFormat="1" applyFont="1" applyFill="1" applyBorder="1" applyAlignment="1">
      <alignment vertical="center"/>
    </xf>
    <xf numFmtId="0" fontId="27" fillId="14" borderId="0" xfId="0" applyFont="1" applyFill="1" applyAlignment="1">
      <alignment vertical="center"/>
    </xf>
    <xf numFmtId="0" fontId="31" fillId="14" borderId="81" xfId="0" applyFont="1" applyFill="1" applyBorder="1" applyAlignment="1">
      <alignment vertical="center"/>
    </xf>
    <xf numFmtId="0" fontId="27" fillId="14" borderId="86" xfId="0" applyFont="1" applyFill="1" applyBorder="1" applyAlignment="1">
      <alignment vertical="center"/>
    </xf>
    <xf numFmtId="2" fontId="27" fillId="14" borderId="0" xfId="0" applyNumberFormat="1" applyFont="1" applyFill="1" applyAlignment="1">
      <alignment vertical="center" wrapText="1"/>
    </xf>
    <xf numFmtId="1" fontId="27" fillId="14" borderId="0" xfId="0" applyNumberFormat="1" applyFont="1" applyFill="1" applyAlignment="1">
      <alignment horizontal="center" vertical="center"/>
    </xf>
    <xf numFmtId="49" fontId="27" fillId="14" borderId="0" xfId="0" applyNumberFormat="1" applyFont="1" applyFill="1" applyAlignment="1">
      <alignment horizontal="center" vertical="center"/>
    </xf>
    <xf numFmtId="0" fontId="34" fillId="14" borderId="90" xfId="0" applyFont="1" applyFill="1" applyBorder="1" applyAlignment="1">
      <alignment vertical="center"/>
    </xf>
    <xf numFmtId="0" fontId="34" fillId="14" borderId="91" xfId="0" applyFont="1" applyFill="1" applyBorder="1" applyAlignment="1">
      <alignment vertical="center"/>
    </xf>
    <xf numFmtId="0" fontId="34" fillId="14" borderId="92" xfId="0" applyFont="1" applyFill="1" applyBorder="1" applyAlignment="1">
      <alignment vertical="center"/>
    </xf>
    <xf numFmtId="0" fontId="30" fillId="14" borderId="90" xfId="0" applyFont="1" applyFill="1" applyBorder="1" applyAlignment="1">
      <alignment vertical="center"/>
    </xf>
    <xf numFmtId="0" fontId="30" fillId="14" borderId="0" xfId="0" applyFont="1" applyFill="1" applyAlignment="1">
      <alignment vertical="center"/>
    </xf>
    <xf numFmtId="0" fontId="34" fillId="14" borderId="22" xfId="0" applyFont="1" applyFill="1" applyBorder="1" applyAlignment="1">
      <alignment vertical="center"/>
    </xf>
    <xf numFmtId="0" fontId="34" fillId="14" borderId="23" xfId="0" applyFont="1" applyFill="1" applyBorder="1" applyAlignment="1">
      <alignment vertical="center"/>
    </xf>
    <xf numFmtId="0" fontId="34" fillId="14" borderId="23" xfId="0" applyFont="1" applyFill="1" applyBorder="1" applyAlignment="1">
      <alignment horizontal="center" vertical="center"/>
    </xf>
    <xf numFmtId="0" fontId="30" fillId="14" borderId="23" xfId="0" applyFont="1" applyFill="1" applyBorder="1" applyAlignment="1">
      <alignment horizontal="center" vertical="center" wrapText="1"/>
    </xf>
    <xf numFmtId="0" fontId="30" fillId="14" borderId="24" xfId="0" applyFont="1" applyFill="1" applyBorder="1" applyAlignment="1">
      <alignment horizontal="center" vertical="center" wrapText="1"/>
    </xf>
    <xf numFmtId="0" fontId="30" fillId="14" borderId="0" xfId="0" applyFont="1" applyFill="1" applyAlignment="1" applyProtection="1">
      <alignment vertical="center"/>
    </xf>
    <xf numFmtId="0" fontId="18" fillId="13" borderId="25" xfId="80" applyFont="1" applyFill="1" applyBorder="1" applyAlignment="1" applyProtection="1">
      <alignment horizontal="center" vertical="center" wrapText="1"/>
    </xf>
    <xf numFmtId="0" fontId="18" fillId="13" borderId="26" xfId="80" applyFont="1" applyFill="1" applyBorder="1" applyAlignment="1" applyProtection="1">
      <alignment horizontal="center" vertical="center" wrapText="1"/>
    </xf>
    <xf numFmtId="0" fontId="18" fillId="13" borderId="24" xfId="80" applyFont="1" applyFill="1" applyBorder="1" applyAlignment="1" applyProtection="1">
      <alignment horizontal="center" vertical="center" wrapText="1"/>
    </xf>
    <xf numFmtId="0" fontId="30" fillId="14" borderId="0" xfId="0" applyFont="1" applyFill="1" applyAlignment="1" applyProtection="1">
      <alignment horizontal="center" vertical="center"/>
    </xf>
    <xf numFmtId="0" fontId="2" fillId="13" borderId="27" xfId="80" applyFont="1" applyFill="1" applyBorder="1" applyAlignment="1" applyProtection="1">
      <alignment horizontal="left" vertical="center"/>
    </xf>
    <xf numFmtId="167" fontId="2" fillId="13" borderId="28" xfId="59" applyNumberFormat="1" applyFont="1" applyFill="1" applyBorder="1" applyAlignment="1" applyProtection="1">
      <alignment vertical="center"/>
      <protection locked="0"/>
    </xf>
    <xf numFmtId="167" fontId="2" fillId="13" borderId="28" xfId="59" applyNumberFormat="1" applyFont="1" applyFill="1" applyBorder="1" applyAlignment="1" applyProtection="1">
      <alignment vertical="center"/>
    </xf>
    <xf numFmtId="167" fontId="2" fillId="13" borderId="29" xfId="59" applyNumberFormat="1" applyFont="1" applyFill="1" applyBorder="1" applyAlignment="1" applyProtection="1">
      <alignment vertical="center"/>
    </xf>
    <xf numFmtId="167" fontId="2" fillId="13" borderId="30" xfId="59" applyNumberFormat="1" applyFont="1" applyFill="1" applyBorder="1" applyAlignment="1" applyProtection="1">
      <alignment vertical="center"/>
    </xf>
    <xf numFmtId="167" fontId="2" fillId="13" borderId="31" xfId="59" applyNumberFormat="1" applyFont="1" applyFill="1" applyBorder="1" applyAlignment="1" applyProtection="1">
      <alignment vertical="center"/>
    </xf>
    <xf numFmtId="0" fontId="2" fillId="13" borderId="32" xfId="80" applyFont="1" applyFill="1" applyBorder="1" applyAlignment="1" applyProtection="1">
      <alignment horizontal="left" vertical="center"/>
    </xf>
    <xf numFmtId="167" fontId="2" fillId="13" borderId="33" xfId="59" applyNumberFormat="1" applyFont="1" applyFill="1" applyBorder="1" applyAlignment="1" applyProtection="1">
      <alignment vertical="center"/>
      <protection locked="0"/>
    </xf>
    <xf numFmtId="167" fontId="2" fillId="13" borderId="33" xfId="59" applyNumberFormat="1" applyFont="1" applyFill="1" applyBorder="1" applyAlignment="1" applyProtection="1">
      <alignment vertical="center"/>
    </xf>
    <xf numFmtId="0" fontId="2" fillId="13" borderId="34" xfId="80" applyFont="1" applyFill="1" applyBorder="1" applyAlignment="1" applyProtection="1">
      <alignment horizontal="left" vertical="center"/>
    </xf>
    <xf numFmtId="167" fontId="2" fillId="13" borderId="35" xfId="59" applyNumberFormat="1" applyFont="1" applyFill="1" applyBorder="1" applyAlignment="1" applyProtection="1">
      <alignment vertical="center"/>
      <protection locked="0"/>
    </xf>
    <xf numFmtId="167" fontId="2" fillId="13" borderId="35" xfId="59" applyNumberFormat="1" applyFont="1" applyFill="1" applyBorder="1" applyAlignment="1" applyProtection="1">
      <alignment vertical="center"/>
    </xf>
    <xf numFmtId="0" fontId="18" fillId="16" borderId="36" xfId="0" applyFont="1" applyFill="1" applyBorder="1" applyAlignment="1">
      <alignment vertical="center" wrapText="1"/>
    </xf>
    <xf numFmtId="0" fontId="18" fillId="16" borderId="37" xfId="0" applyFont="1" applyFill="1" applyBorder="1" applyAlignment="1">
      <alignment vertical="center" wrapText="1"/>
    </xf>
    <xf numFmtId="0" fontId="18" fillId="16" borderId="38" xfId="0" applyFont="1" applyFill="1" applyBorder="1" applyAlignment="1">
      <alignment vertical="center" wrapText="1"/>
    </xf>
    <xf numFmtId="42" fontId="18" fillId="16" borderId="39" xfId="72" applyFont="1" applyFill="1" applyBorder="1" applyAlignment="1">
      <alignment vertical="center" wrapText="1"/>
    </xf>
    <xf numFmtId="0" fontId="35" fillId="17" borderId="36" xfId="0" applyFont="1" applyFill="1" applyBorder="1" applyAlignment="1">
      <alignment vertical="center" wrapText="1"/>
    </xf>
    <xf numFmtId="0" fontId="35" fillId="17" borderId="37" xfId="0" applyFont="1" applyFill="1" applyBorder="1" applyAlignment="1">
      <alignment vertical="center" wrapText="1"/>
    </xf>
    <xf numFmtId="0" fontId="35" fillId="17" borderId="38" xfId="0" applyFont="1" applyFill="1" applyBorder="1" applyAlignment="1">
      <alignment vertical="center" wrapText="1"/>
    </xf>
    <xf numFmtId="42" fontId="35" fillId="17" borderId="39" xfId="72" applyFont="1" applyFill="1" applyBorder="1" applyAlignment="1">
      <alignment vertical="center" wrapText="1"/>
    </xf>
    <xf numFmtId="0" fontId="18" fillId="13" borderId="0" xfId="80" applyFont="1" applyFill="1" applyBorder="1" applyAlignment="1" applyProtection="1">
      <alignment horizontal="right" vertical="center" wrapText="1"/>
    </xf>
    <xf numFmtId="167" fontId="18" fillId="13" borderId="0" xfId="59" applyNumberFormat="1" applyFont="1" applyFill="1" applyBorder="1" applyAlignment="1" applyProtection="1">
      <alignment horizontal="left" vertical="center"/>
    </xf>
    <xf numFmtId="0" fontId="18" fillId="13" borderId="0" xfId="80" applyFont="1" applyFill="1" applyBorder="1" applyAlignment="1" applyProtection="1">
      <alignment vertical="center" wrapText="1"/>
    </xf>
    <xf numFmtId="0" fontId="2" fillId="13" borderId="32" xfId="80" applyFont="1" applyFill="1" applyBorder="1" applyAlignment="1" applyProtection="1">
      <alignment vertical="center" wrapText="1"/>
    </xf>
    <xf numFmtId="167" fontId="2" fillId="13" borderId="40" xfId="59" applyNumberFormat="1" applyFont="1" applyFill="1" applyBorder="1" applyAlignment="1" applyProtection="1">
      <alignment vertical="center"/>
    </xf>
    <xf numFmtId="0" fontId="2" fillId="13" borderId="32" xfId="80" applyFont="1" applyFill="1" applyBorder="1" applyAlignment="1" applyProtection="1">
      <alignment vertical="center"/>
    </xf>
    <xf numFmtId="0" fontId="2" fillId="13" borderId="34" xfId="80" applyFont="1" applyFill="1" applyBorder="1" applyAlignment="1" applyProtection="1">
      <alignment vertical="center"/>
    </xf>
    <xf numFmtId="167" fontId="2" fillId="13" borderId="41" xfId="59" applyNumberFormat="1" applyFont="1" applyFill="1" applyBorder="1" applyAlignment="1" applyProtection="1">
      <alignment vertical="center"/>
    </xf>
    <xf numFmtId="0" fontId="18" fillId="13" borderId="0" xfId="80" applyFont="1" applyFill="1" applyBorder="1" applyAlignment="1" applyProtection="1">
      <alignment horizontal="center" vertical="center" wrapText="1"/>
    </xf>
    <xf numFmtId="0" fontId="2" fillId="13" borderId="0" xfId="80" applyFont="1" applyFill="1" applyAlignment="1" applyProtection="1">
      <alignment vertical="center"/>
    </xf>
    <xf numFmtId="0" fontId="29" fillId="14" borderId="0" xfId="0" applyFont="1" applyFill="1" applyAlignment="1" applyProtection="1">
      <alignment vertical="center"/>
    </xf>
    <xf numFmtId="0" fontId="36" fillId="13" borderId="42" xfId="80" applyFont="1" applyFill="1" applyBorder="1" applyAlignment="1" applyProtection="1">
      <alignment vertical="center" wrapText="1"/>
    </xf>
    <xf numFmtId="0" fontId="36" fillId="13" borderId="43" xfId="80" applyFont="1" applyFill="1" applyBorder="1" applyAlignment="1" applyProtection="1">
      <alignment vertical="center" wrapText="1"/>
    </xf>
    <xf numFmtId="0" fontId="36" fillId="13" borderId="44" xfId="80" applyFont="1" applyFill="1" applyBorder="1" applyAlignment="1" applyProtection="1">
      <alignment vertical="center" wrapText="1"/>
    </xf>
    <xf numFmtId="0" fontId="30" fillId="14" borderId="45" xfId="0" applyFont="1" applyFill="1" applyBorder="1" applyAlignment="1">
      <alignment horizontal="left" vertical="center"/>
    </xf>
    <xf numFmtId="0" fontId="30" fillId="14" borderId="46" xfId="0" applyFont="1" applyFill="1" applyBorder="1" applyAlignment="1">
      <alignment vertical="center"/>
    </xf>
    <xf numFmtId="168" fontId="2" fillId="13" borderId="33" xfId="61" applyNumberFormat="1" applyFont="1" applyFill="1" applyBorder="1" applyAlignment="1" applyProtection="1">
      <alignment vertical="center"/>
      <protection locked="0"/>
    </xf>
    <xf numFmtId="168" fontId="2" fillId="13" borderId="33" xfId="61" applyNumberFormat="1" applyFont="1" applyFill="1" applyBorder="1" applyAlignment="1" applyProtection="1">
      <alignment vertical="center"/>
    </xf>
    <xf numFmtId="0" fontId="2" fillId="13" borderId="33" xfId="80" applyFont="1" applyFill="1" applyBorder="1" applyAlignment="1" applyProtection="1">
      <alignment vertical="center"/>
    </xf>
    <xf numFmtId="168" fontId="2" fillId="13" borderId="33" xfId="80" applyNumberFormat="1" applyFont="1" applyFill="1" applyBorder="1" applyAlignment="1" applyProtection="1">
      <alignment vertical="center"/>
    </xf>
    <xf numFmtId="168" fontId="2" fillId="13" borderId="40" xfId="80" applyNumberFormat="1" applyFont="1" applyFill="1" applyBorder="1" applyAlignment="1" applyProtection="1">
      <alignment vertical="center"/>
    </xf>
    <xf numFmtId="0" fontId="30" fillId="14" borderId="47" xfId="0" applyFont="1" applyFill="1" applyBorder="1" applyAlignment="1">
      <alignment horizontal="left" vertical="center"/>
    </xf>
    <xf numFmtId="0" fontId="30" fillId="14" borderId="48" xfId="0" applyFont="1" applyFill="1" applyBorder="1" applyAlignment="1">
      <alignment vertical="center"/>
    </xf>
    <xf numFmtId="168" fontId="2" fillId="13" borderId="35" xfId="61" applyNumberFormat="1" applyFont="1" applyFill="1" applyBorder="1" applyAlignment="1" applyProtection="1">
      <alignment vertical="center"/>
      <protection locked="0"/>
    </xf>
    <xf numFmtId="168" fontId="2" fillId="13" borderId="35" xfId="61" applyNumberFormat="1" applyFont="1" applyFill="1" applyBorder="1" applyAlignment="1" applyProtection="1">
      <alignment vertical="center"/>
    </xf>
    <xf numFmtId="0" fontId="2" fillId="13" borderId="35" xfId="80" applyFont="1" applyFill="1" applyBorder="1" applyAlignment="1" applyProtection="1">
      <alignment vertical="center"/>
    </xf>
    <xf numFmtId="168" fontId="2" fillId="13" borderId="35" xfId="80" applyNumberFormat="1" applyFont="1" applyFill="1" applyBorder="1" applyAlignment="1" applyProtection="1">
      <alignment vertical="center"/>
    </xf>
    <xf numFmtId="168" fontId="2" fillId="13" borderId="41" xfId="80" applyNumberFormat="1" applyFont="1" applyFill="1" applyBorder="1" applyAlignment="1" applyProtection="1">
      <alignment vertical="center"/>
    </xf>
    <xf numFmtId="0" fontId="18" fillId="16" borderId="49" xfId="0" applyFont="1" applyFill="1" applyBorder="1" applyAlignment="1">
      <alignment vertical="center" wrapText="1"/>
    </xf>
    <xf numFmtId="0" fontId="30" fillId="18" borderId="42" xfId="0" applyFont="1" applyFill="1" applyBorder="1" applyAlignment="1">
      <alignment horizontal="left" vertical="center"/>
    </xf>
    <xf numFmtId="0" fontId="30" fillId="18" borderId="43" xfId="0" applyFont="1" applyFill="1" applyBorder="1" applyAlignment="1">
      <alignment vertical="center"/>
    </xf>
    <xf numFmtId="168" fontId="2" fillId="13" borderId="28" xfId="61" applyNumberFormat="1" applyFont="1" applyFill="1" applyBorder="1" applyAlignment="1" applyProtection="1">
      <alignment vertical="center"/>
    </xf>
    <xf numFmtId="0" fontId="2" fillId="13" borderId="28" xfId="80" applyFont="1" applyFill="1" applyBorder="1" applyAlignment="1" applyProtection="1">
      <alignment vertical="center"/>
    </xf>
    <xf numFmtId="168" fontId="2" fillId="13" borderId="28" xfId="80" applyNumberFormat="1" applyFont="1" applyFill="1" applyBorder="1" applyAlignment="1" applyProtection="1">
      <alignment vertical="center"/>
    </xf>
    <xf numFmtId="168" fontId="2" fillId="13" borderId="50" xfId="80" applyNumberFormat="1" applyFont="1" applyFill="1" applyBorder="1" applyAlignment="1" applyProtection="1">
      <alignment vertical="center"/>
    </xf>
    <xf numFmtId="0" fontId="30" fillId="18" borderId="45" xfId="0" applyFont="1" applyFill="1" applyBorder="1" applyAlignment="1">
      <alignment horizontal="left" vertical="center"/>
    </xf>
    <xf numFmtId="0" fontId="30" fillId="18" borderId="46" xfId="0" applyFont="1" applyFill="1" applyBorder="1" applyAlignment="1">
      <alignment vertical="center"/>
    </xf>
    <xf numFmtId="0" fontId="30" fillId="14" borderId="0" xfId="0" applyFont="1" applyFill="1" applyBorder="1" applyAlignment="1" applyProtection="1">
      <alignment vertical="center"/>
    </xf>
    <xf numFmtId="0" fontId="30" fillId="18" borderId="47" xfId="0" applyFont="1" applyFill="1" applyBorder="1" applyAlignment="1">
      <alignment horizontal="left" vertical="center"/>
    </xf>
    <xf numFmtId="0" fontId="30" fillId="18" borderId="48" xfId="0" applyFont="1" applyFill="1" applyBorder="1" applyAlignment="1">
      <alignment vertical="center"/>
    </xf>
    <xf numFmtId="0" fontId="35" fillId="17" borderId="49" xfId="0" applyFont="1" applyFill="1" applyBorder="1" applyAlignment="1">
      <alignment vertical="center" wrapText="1"/>
    </xf>
    <xf numFmtId="0" fontId="18" fillId="13" borderId="0" xfId="80" applyFont="1" applyFill="1" applyBorder="1" applyAlignment="1" applyProtection="1">
      <alignment horizontal="left" vertical="center"/>
    </xf>
    <xf numFmtId="168" fontId="18" fillId="13" borderId="0" xfId="61" applyNumberFormat="1" applyFont="1" applyFill="1" applyBorder="1" applyAlignment="1" applyProtection="1">
      <alignment vertical="center"/>
    </xf>
    <xf numFmtId="0" fontId="18" fillId="13" borderId="0" xfId="80" applyFont="1" applyFill="1" applyBorder="1" applyAlignment="1" applyProtection="1">
      <alignment horizontal="center" vertical="center"/>
    </xf>
    <xf numFmtId="0" fontId="2" fillId="13" borderId="0" xfId="80" applyFont="1" applyFill="1" applyBorder="1" applyAlignment="1" applyProtection="1">
      <alignment vertical="center"/>
    </xf>
    <xf numFmtId="0" fontId="18" fillId="13" borderId="51" xfId="80" applyFont="1" applyFill="1" applyBorder="1" applyAlignment="1" applyProtection="1">
      <alignment horizontal="center" vertical="center" wrapText="1"/>
    </xf>
    <xf numFmtId="0" fontId="30" fillId="0" borderId="42" xfId="0" applyFont="1" applyBorder="1" applyAlignment="1">
      <alignment horizontal="left" vertical="center"/>
    </xf>
    <xf numFmtId="0" fontId="30" fillId="14" borderId="43" xfId="0" applyFont="1" applyFill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2" fillId="13" borderId="28" xfId="80" applyFont="1" applyFill="1" applyBorder="1" applyAlignment="1" applyProtection="1">
      <alignment horizontal="center" vertical="center"/>
    </xf>
    <xf numFmtId="0" fontId="30" fillId="0" borderId="28" xfId="0" applyFont="1" applyBorder="1" applyAlignment="1" applyProtection="1">
      <alignment vertical="center"/>
    </xf>
    <xf numFmtId="168" fontId="30" fillId="0" borderId="50" xfId="26" applyNumberFormat="1" applyFont="1" applyBorder="1" applyAlignment="1" applyProtection="1">
      <alignment vertical="center"/>
    </xf>
    <xf numFmtId="0" fontId="30" fillId="18" borderId="28" xfId="0" applyFont="1" applyFill="1" applyBorder="1" applyAlignment="1">
      <alignment vertical="center" wrapText="1"/>
    </xf>
    <xf numFmtId="168" fontId="2" fillId="13" borderId="28" xfId="26" applyNumberFormat="1" applyFont="1" applyFill="1" applyBorder="1" applyAlignment="1" applyProtection="1">
      <alignment horizontal="center" vertical="center" wrapText="1"/>
    </xf>
    <xf numFmtId="168" fontId="2" fillId="13" borderId="50" xfId="26" applyNumberFormat="1" applyFont="1" applyFill="1" applyBorder="1" applyAlignment="1" applyProtection="1">
      <alignment vertical="center"/>
    </xf>
    <xf numFmtId="0" fontId="30" fillId="0" borderId="45" xfId="0" applyFont="1" applyBorder="1" applyAlignment="1">
      <alignment horizontal="left" vertical="center"/>
    </xf>
    <xf numFmtId="0" fontId="30" fillId="0" borderId="53" xfId="0" applyFont="1" applyBorder="1" applyAlignment="1">
      <alignment vertical="center"/>
    </xf>
    <xf numFmtId="0" fontId="2" fillId="13" borderId="33" xfId="80" applyFont="1" applyFill="1" applyBorder="1" applyAlignment="1" applyProtection="1">
      <alignment horizontal="center" vertical="center"/>
    </xf>
    <xf numFmtId="0" fontId="30" fillId="0" borderId="33" xfId="0" applyFont="1" applyBorder="1" applyAlignment="1" applyProtection="1">
      <alignment vertical="center"/>
    </xf>
    <xf numFmtId="168" fontId="30" fillId="0" borderId="40" xfId="26" applyNumberFormat="1" applyFont="1" applyBorder="1" applyAlignment="1" applyProtection="1">
      <alignment vertical="center"/>
    </xf>
    <xf numFmtId="0" fontId="30" fillId="18" borderId="33" xfId="0" applyFont="1" applyFill="1" applyBorder="1" applyAlignment="1">
      <alignment vertical="center" wrapText="1"/>
    </xf>
    <xf numFmtId="168" fontId="2" fillId="13" borderId="33" xfId="26" applyNumberFormat="1" applyFont="1" applyFill="1" applyBorder="1" applyAlignment="1" applyProtection="1">
      <alignment horizontal="center" vertical="center" wrapText="1"/>
    </xf>
    <xf numFmtId="168" fontId="2" fillId="13" borderId="40" xfId="26" applyNumberFormat="1" applyFont="1" applyFill="1" applyBorder="1" applyAlignment="1" applyProtection="1">
      <alignment vertical="center"/>
    </xf>
    <xf numFmtId="0" fontId="2" fillId="13" borderId="33" xfId="80" applyFont="1" applyFill="1" applyBorder="1" applyAlignment="1" applyProtection="1">
      <alignment horizontal="center" vertical="center" wrapText="1"/>
    </xf>
    <xf numFmtId="0" fontId="30" fillId="18" borderId="46" xfId="0" applyFont="1" applyFill="1" applyBorder="1" applyAlignment="1">
      <alignment horizontal="left" vertical="center"/>
    </xf>
    <xf numFmtId="0" fontId="30" fillId="18" borderId="53" xfId="0" applyFont="1" applyFill="1" applyBorder="1" applyAlignment="1">
      <alignment horizontal="left" vertical="center"/>
    </xf>
    <xf numFmtId="0" fontId="30" fillId="18" borderId="33" xfId="0" applyFont="1" applyFill="1" applyBorder="1" applyAlignment="1">
      <alignment vertical="center"/>
    </xf>
    <xf numFmtId="0" fontId="30" fillId="0" borderId="54" xfId="0" applyFont="1" applyBorder="1" applyAlignment="1">
      <alignment horizontal="left" vertical="center"/>
    </xf>
    <xf numFmtId="0" fontId="30" fillId="14" borderId="55" xfId="0" applyFont="1" applyFill="1" applyBorder="1" applyAlignment="1">
      <alignment horizontal="left" vertical="center"/>
    </xf>
    <xf numFmtId="0" fontId="30" fillId="0" borderId="56" xfId="0" applyFont="1" applyBorder="1" applyAlignment="1">
      <alignment horizontal="left" vertical="center"/>
    </xf>
    <xf numFmtId="0" fontId="2" fillId="13" borderId="35" xfId="80" applyFont="1" applyFill="1" applyBorder="1" applyAlignment="1" applyProtection="1">
      <alignment horizontal="center" vertical="center"/>
    </xf>
    <xf numFmtId="0" fontId="2" fillId="13" borderId="35" xfId="80" applyFont="1" applyFill="1" applyBorder="1" applyAlignment="1" applyProtection="1">
      <alignment horizontal="center" vertical="center" wrapText="1"/>
    </xf>
    <xf numFmtId="168" fontId="30" fillId="0" borderId="41" xfId="26" applyNumberFormat="1" applyFont="1" applyBorder="1" applyAlignment="1" applyProtection="1">
      <alignment vertical="center"/>
    </xf>
    <xf numFmtId="0" fontId="30" fillId="18" borderId="57" xfId="0" applyFont="1" applyFill="1" applyBorder="1" applyAlignment="1">
      <alignment horizontal="left" vertical="center"/>
    </xf>
    <xf numFmtId="0" fontId="30" fillId="18" borderId="58" xfId="0" applyFont="1" applyFill="1" applyBorder="1" applyAlignment="1">
      <alignment horizontal="left" vertical="center"/>
    </xf>
    <xf numFmtId="0" fontId="30" fillId="18" borderId="35" xfId="0" applyFont="1" applyFill="1" applyBorder="1" applyAlignment="1">
      <alignment vertical="center"/>
    </xf>
    <xf numFmtId="168" fontId="2" fillId="13" borderId="35" xfId="26" applyNumberFormat="1" applyFont="1" applyFill="1" applyBorder="1" applyAlignment="1" applyProtection="1">
      <alignment horizontal="center" vertical="center" wrapText="1"/>
    </xf>
    <xf numFmtId="168" fontId="2" fillId="13" borderId="41" xfId="26" applyNumberFormat="1" applyFont="1" applyFill="1" applyBorder="1" applyAlignment="1" applyProtection="1">
      <alignment vertical="center"/>
    </xf>
    <xf numFmtId="0" fontId="30" fillId="18" borderId="53" xfId="0" applyFont="1" applyFill="1" applyBorder="1" applyAlignment="1">
      <alignment vertical="center"/>
    </xf>
    <xf numFmtId="0" fontId="30" fillId="14" borderId="46" xfId="0" applyFont="1" applyFill="1" applyBorder="1" applyAlignment="1">
      <alignment vertical="center" wrapText="1"/>
    </xf>
    <xf numFmtId="0" fontId="30" fillId="18" borderId="53" xfId="0" applyFont="1" applyFill="1" applyBorder="1" applyAlignment="1">
      <alignment vertical="center" wrapText="1"/>
    </xf>
    <xf numFmtId="0" fontId="30" fillId="0" borderId="59" xfId="0" applyFont="1" applyBorder="1" applyAlignment="1">
      <alignment vertical="center"/>
    </xf>
    <xf numFmtId="0" fontId="30" fillId="14" borderId="57" xfId="0" applyFont="1" applyFill="1" applyBorder="1" applyAlignment="1">
      <alignment vertical="center"/>
    </xf>
    <xf numFmtId="0" fontId="30" fillId="0" borderId="58" xfId="0" applyFont="1" applyBorder="1" applyAlignment="1">
      <alignment vertical="center"/>
    </xf>
    <xf numFmtId="167" fontId="33" fillId="15" borderId="36" xfId="0" applyNumberFormat="1" applyFont="1" applyFill="1" applyBorder="1" applyAlignment="1">
      <alignment vertical="center" wrapText="1"/>
    </xf>
    <xf numFmtId="167" fontId="33" fillId="15" borderId="60" xfId="0" applyNumberFormat="1" applyFont="1" applyFill="1" applyBorder="1" applyAlignment="1">
      <alignment vertical="center" wrapText="1"/>
    </xf>
    <xf numFmtId="42" fontId="33" fillId="15" borderId="60" xfId="72" applyFont="1" applyFill="1" applyBorder="1" applyAlignment="1">
      <alignment vertical="center" wrapText="1"/>
    </xf>
    <xf numFmtId="167" fontId="18" fillId="13" borderId="0" xfId="59" applyNumberFormat="1" applyFont="1" applyFill="1" applyBorder="1" applyAlignment="1" applyProtection="1">
      <alignment vertical="center"/>
    </xf>
    <xf numFmtId="0" fontId="20" fillId="13" borderId="20" xfId="89" applyNumberFormat="1" applyFont="1" applyFill="1" applyBorder="1" applyAlignment="1" applyProtection="1">
      <alignment vertical="center"/>
      <protection locked="0"/>
    </xf>
    <xf numFmtId="0" fontId="20" fillId="13" borderId="21" xfId="89" applyNumberFormat="1" applyFont="1" applyFill="1" applyBorder="1" applyAlignment="1" applyProtection="1">
      <alignment vertical="center"/>
      <protection locked="0"/>
    </xf>
    <xf numFmtId="0" fontId="30" fillId="0" borderId="20" xfId="0" applyFont="1" applyBorder="1" applyAlignment="1" applyProtection="1">
      <alignment vertical="center"/>
    </xf>
    <xf numFmtId="0" fontId="30" fillId="0" borderId="21" xfId="0" applyFont="1" applyBorder="1" applyAlignment="1" applyProtection="1">
      <alignment vertical="center"/>
    </xf>
    <xf numFmtId="0" fontId="20" fillId="13" borderId="13" xfId="89" applyNumberFormat="1" applyFont="1" applyFill="1" applyBorder="1" applyAlignment="1" applyProtection="1">
      <alignment vertical="center"/>
      <protection locked="0"/>
    </xf>
    <xf numFmtId="0" fontId="21" fillId="13" borderId="15" xfId="89" applyNumberFormat="1" applyFont="1" applyFill="1" applyBorder="1" applyAlignment="1" applyProtection="1">
      <alignment vertical="center"/>
      <protection locked="0"/>
    </xf>
    <xf numFmtId="0" fontId="20" fillId="13" borderId="0" xfId="89" applyNumberFormat="1" applyFont="1" applyFill="1" applyBorder="1" applyAlignment="1" applyProtection="1">
      <alignment vertical="center"/>
      <protection locked="0"/>
    </xf>
    <xf numFmtId="0" fontId="34" fillId="14" borderId="15" xfId="0" applyFont="1" applyFill="1" applyBorder="1" applyAlignment="1" applyProtection="1">
      <alignment vertical="center"/>
    </xf>
    <xf numFmtId="0" fontId="21" fillId="13" borderId="0" xfId="89" applyNumberFormat="1" applyFont="1" applyFill="1" applyBorder="1" applyAlignment="1" applyProtection="1">
      <alignment vertical="center"/>
      <protection locked="0"/>
    </xf>
    <xf numFmtId="0" fontId="34" fillId="14" borderId="0" xfId="0" applyFont="1" applyFill="1" applyBorder="1" applyAlignment="1" applyProtection="1">
      <alignment vertical="center"/>
    </xf>
    <xf numFmtId="0" fontId="21" fillId="14" borderId="14" xfId="89" applyNumberFormat="1" applyFont="1" applyFill="1" applyBorder="1" applyAlignment="1" applyProtection="1">
      <alignment vertical="center"/>
      <protection locked="0"/>
    </xf>
    <xf numFmtId="0" fontId="20" fillId="14" borderId="0" xfId="89" applyNumberFormat="1" applyFont="1" applyFill="1" applyBorder="1" applyAlignment="1" applyProtection="1">
      <alignment vertical="center"/>
      <protection locked="0"/>
    </xf>
    <xf numFmtId="0" fontId="20" fillId="14" borderId="14" xfId="89" applyNumberFormat="1" applyFont="1" applyFill="1" applyBorder="1" applyAlignment="1" applyProtection="1">
      <alignment vertical="center"/>
      <protection locked="0"/>
    </xf>
    <xf numFmtId="0" fontId="20" fillId="13" borderId="22" xfId="89" applyNumberFormat="1" applyFont="1" applyFill="1" applyBorder="1" applyAlignment="1" applyProtection="1">
      <alignment vertical="center"/>
      <protection locked="0"/>
    </xf>
    <xf numFmtId="0" fontId="20" fillId="13" borderId="23" xfId="89" applyNumberFormat="1" applyFont="1" applyFill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</xf>
    <xf numFmtId="0" fontId="30" fillId="14" borderId="23" xfId="0" applyFont="1" applyFill="1" applyBorder="1" applyAlignment="1" applyProtection="1">
      <alignment vertical="center"/>
    </xf>
    <xf numFmtId="0" fontId="20" fillId="14" borderId="24" xfId="89" applyNumberFormat="1" applyFont="1" applyFill="1" applyBorder="1" applyAlignment="1" applyProtection="1">
      <alignment vertical="center"/>
      <protection locked="0"/>
    </xf>
    <xf numFmtId="0" fontId="20" fillId="14" borderId="23" xfId="89" applyNumberFormat="1" applyFont="1" applyFill="1" applyBorder="1" applyAlignment="1" applyProtection="1">
      <alignment vertical="center"/>
      <protection locked="0"/>
    </xf>
    <xf numFmtId="0" fontId="30" fillId="14" borderId="0" xfId="0" applyFont="1" applyFill="1" applyAlignment="1" applyProtection="1">
      <alignment vertical="center"/>
      <protection locked="0"/>
    </xf>
    <xf numFmtId="0" fontId="27" fillId="0" borderId="93" xfId="0" applyFont="1" applyBorder="1" applyAlignment="1">
      <alignment vertical="center"/>
    </xf>
    <xf numFmtId="0" fontId="27" fillId="0" borderId="94" xfId="0" applyFont="1" applyBorder="1" applyAlignment="1">
      <alignment vertical="center"/>
    </xf>
    <xf numFmtId="167" fontId="35" fillId="15" borderId="36" xfId="0" applyNumberFormat="1" applyFont="1" applyFill="1" applyBorder="1" applyAlignment="1">
      <alignment horizontal="left" vertical="center" wrapText="1"/>
    </xf>
    <xf numFmtId="167" fontId="35" fillId="15" borderId="36" xfId="0" applyNumberFormat="1" applyFont="1" applyFill="1" applyBorder="1" applyAlignment="1">
      <alignment horizontal="center" vertical="center" wrapText="1"/>
    </xf>
    <xf numFmtId="0" fontId="30" fillId="14" borderId="0" xfId="0" applyFont="1" applyFill="1" applyBorder="1"/>
    <xf numFmtId="0" fontId="34" fillId="14" borderId="0" xfId="0" applyFont="1" applyFill="1" applyBorder="1"/>
    <xf numFmtId="0" fontId="34" fillId="14" borderId="0" xfId="0" applyFont="1" applyFill="1" applyBorder="1" applyAlignment="1"/>
    <xf numFmtId="0" fontId="30" fillId="14" borderId="0" xfId="0" applyFont="1" applyFill="1"/>
    <xf numFmtId="167" fontId="35" fillId="15" borderId="1" xfId="0" applyNumberFormat="1" applyFont="1" applyFill="1" applyBorder="1" applyAlignment="1">
      <alignment horizontal="center" vertical="center" wrapText="1"/>
    </xf>
    <xf numFmtId="0" fontId="2" fillId="14" borderId="0" xfId="0" applyFont="1" applyFill="1"/>
    <xf numFmtId="49" fontId="18" fillId="14" borderId="0" xfId="89" applyNumberFormat="1" applyFont="1" applyFill="1" applyBorder="1" applyAlignment="1" applyProtection="1">
      <protection hidden="1"/>
    </xf>
    <xf numFmtId="0" fontId="18" fillId="14" borderId="0" xfId="89" applyNumberFormat="1" applyFont="1" applyFill="1" applyBorder="1" applyAlignment="1" applyProtection="1">
      <alignment horizontal="center" vertical="center" wrapText="1"/>
      <protection hidden="1"/>
    </xf>
    <xf numFmtId="0" fontId="18" fillId="14" borderId="0" xfId="89" applyNumberFormat="1" applyFont="1" applyFill="1" applyBorder="1" applyAlignment="1" applyProtection="1">
      <alignment horizontal="center" wrapText="1"/>
      <protection hidden="1"/>
    </xf>
    <xf numFmtId="0" fontId="18" fillId="14" borderId="0" xfId="0" applyFont="1" applyFill="1" applyBorder="1" applyAlignment="1" applyProtection="1">
      <alignment horizontal="left"/>
      <protection hidden="1"/>
    </xf>
    <xf numFmtId="0" fontId="2" fillId="14" borderId="0" xfId="0" applyFont="1" applyFill="1" applyAlignment="1">
      <alignment horizontal="center"/>
    </xf>
    <xf numFmtId="0" fontId="18" fillId="19" borderId="1" xfId="0" applyFont="1" applyFill="1" applyBorder="1" applyAlignment="1">
      <alignment horizontal="center"/>
    </xf>
    <xf numFmtId="49" fontId="18" fillId="20" borderId="36" xfId="89" applyNumberFormat="1" applyFont="1" applyFill="1" applyBorder="1" applyAlignment="1" applyProtection="1">
      <alignment horizontal="left" vertical="center"/>
      <protection hidden="1"/>
    </xf>
    <xf numFmtId="168" fontId="2" fillId="20" borderId="60" xfId="26" applyNumberFormat="1" applyFont="1" applyFill="1" applyBorder="1" applyAlignment="1" applyProtection="1">
      <alignment horizontal="right" vertical="center" wrapText="1"/>
      <protection hidden="1"/>
    </xf>
    <xf numFmtId="168" fontId="2" fillId="20" borderId="60" xfId="89" applyNumberFormat="1" applyFont="1" applyFill="1" applyBorder="1" applyAlignment="1" applyProtection="1">
      <alignment vertical="center" wrapText="1"/>
      <protection hidden="1"/>
    </xf>
    <xf numFmtId="168" fontId="2" fillId="20" borderId="2" xfId="89" applyNumberFormat="1" applyFont="1" applyFill="1" applyBorder="1" applyAlignment="1" applyProtection="1">
      <alignment vertical="center" wrapText="1"/>
      <protection hidden="1"/>
    </xf>
    <xf numFmtId="0" fontId="2" fillId="20" borderId="2" xfId="0" applyFont="1" applyFill="1" applyBorder="1"/>
    <xf numFmtId="0" fontId="2" fillId="13" borderId="54" xfId="80" applyFont="1" applyFill="1" applyBorder="1" applyAlignment="1" applyProtection="1">
      <alignment horizontal="left" vertical="center" wrapText="1" indent="1"/>
    </xf>
    <xf numFmtId="0" fontId="2" fillId="13" borderId="55" xfId="80" applyFont="1" applyFill="1" applyBorder="1" applyAlignment="1" applyProtection="1">
      <alignment vertical="center" wrapText="1"/>
    </xf>
    <xf numFmtId="168" fontId="2" fillId="14" borderId="55" xfId="89" applyNumberFormat="1" applyFont="1" applyFill="1" applyBorder="1" applyAlignment="1" applyProtection="1">
      <alignment horizontal="right" vertical="center" wrapText="1"/>
      <protection hidden="1"/>
    </xf>
    <xf numFmtId="168" fontId="2" fillId="14" borderId="31" xfId="89" applyNumberFormat="1" applyFont="1" applyFill="1" applyBorder="1" applyAlignment="1" applyProtection="1">
      <alignment horizontal="right" vertical="center" wrapText="1"/>
      <protection hidden="1"/>
    </xf>
    <xf numFmtId="0" fontId="30" fillId="18" borderId="45" xfId="0" applyFont="1" applyFill="1" applyBorder="1" applyAlignment="1">
      <alignment horizontal="left" vertical="center" indent="1"/>
    </xf>
    <xf numFmtId="168" fontId="2" fillId="14" borderId="46" xfId="26" applyNumberFormat="1" applyFont="1" applyFill="1" applyBorder="1" applyAlignment="1" applyProtection="1">
      <alignment horizontal="left" vertical="center" wrapText="1" indent="1"/>
      <protection hidden="1"/>
    </xf>
    <xf numFmtId="168" fontId="2" fillId="14" borderId="46" xfId="89" applyNumberFormat="1" applyFont="1" applyFill="1" applyBorder="1" applyAlignment="1" applyProtection="1">
      <alignment horizontal="right" vertical="center" wrapText="1"/>
      <protection hidden="1"/>
    </xf>
    <xf numFmtId="168" fontId="2" fillId="14" borderId="61" xfId="89" applyNumberFormat="1" applyFont="1" applyFill="1" applyBorder="1" applyAlignment="1" applyProtection="1">
      <alignment horizontal="right" vertical="center" wrapText="1"/>
      <protection hidden="1"/>
    </xf>
    <xf numFmtId="0" fontId="2" fillId="14" borderId="61" xfId="0" applyFont="1" applyFill="1" applyBorder="1"/>
    <xf numFmtId="0" fontId="2" fillId="13" borderId="45" xfId="80" applyFont="1" applyFill="1" applyBorder="1" applyAlignment="1" applyProtection="1">
      <alignment horizontal="left" vertical="center" wrapText="1" indent="1"/>
    </xf>
    <xf numFmtId="0" fontId="2" fillId="13" borderId="46" xfId="80" applyFont="1" applyFill="1" applyBorder="1" applyAlignment="1" applyProtection="1">
      <alignment horizontal="left" vertical="center" wrapText="1" indent="1"/>
    </xf>
    <xf numFmtId="0" fontId="2" fillId="14" borderId="46" xfId="0" applyFont="1" applyFill="1" applyBorder="1"/>
    <xf numFmtId="0" fontId="30" fillId="0" borderId="45" xfId="0" applyFont="1" applyBorder="1" applyAlignment="1">
      <alignment horizontal="left" vertical="center" indent="1"/>
    </xf>
    <xf numFmtId="0" fontId="2" fillId="13" borderId="45" xfId="80" applyFont="1" applyFill="1" applyBorder="1" applyAlignment="1" applyProtection="1">
      <alignment horizontal="left" indent="1"/>
    </xf>
    <xf numFmtId="0" fontId="2" fillId="13" borderId="59" xfId="80" applyFont="1" applyFill="1" applyBorder="1" applyAlignment="1" applyProtection="1">
      <alignment horizontal="left" indent="1"/>
    </xf>
    <xf numFmtId="167" fontId="2" fillId="13" borderId="57" xfId="59" applyNumberFormat="1" applyFont="1" applyFill="1" applyBorder="1" applyAlignment="1" applyProtection="1">
      <alignment horizontal="left" indent="1"/>
    </xf>
    <xf numFmtId="0" fontId="2" fillId="14" borderId="57" xfId="0" applyFont="1" applyFill="1" applyBorder="1"/>
    <xf numFmtId="0" fontId="2" fillId="14" borderId="62" xfId="0" applyFont="1" applyFill="1" applyBorder="1"/>
    <xf numFmtId="0" fontId="35" fillId="17" borderId="36" xfId="0" applyFont="1" applyFill="1" applyBorder="1" applyAlignment="1">
      <alignment horizontal="left" vertical="center"/>
    </xf>
    <xf numFmtId="0" fontId="35" fillId="17" borderId="60" xfId="0" applyFont="1" applyFill="1" applyBorder="1" applyAlignment="1">
      <alignment horizontal="left" vertical="center"/>
    </xf>
    <xf numFmtId="0" fontId="35" fillId="17" borderId="2" xfId="0" applyFont="1" applyFill="1" applyBorder="1" applyAlignment="1">
      <alignment horizontal="left" vertical="center"/>
    </xf>
    <xf numFmtId="168" fontId="2" fillId="14" borderId="46" xfId="26" applyNumberFormat="1" applyFont="1" applyFill="1" applyBorder="1" applyAlignment="1" applyProtection="1">
      <alignment horizontal="right" vertical="center" wrapText="1"/>
      <protection hidden="1"/>
    </xf>
    <xf numFmtId="168" fontId="2" fillId="14" borderId="46" xfId="89" applyNumberFormat="1" applyFont="1" applyFill="1" applyBorder="1" applyAlignment="1" applyProtection="1">
      <alignment vertical="center" wrapText="1"/>
      <protection hidden="1"/>
    </xf>
    <xf numFmtId="168" fontId="2" fillId="14" borderId="61" xfId="89" applyNumberFormat="1" applyFont="1" applyFill="1" applyBorder="1" applyAlignment="1" applyProtection="1">
      <alignment vertical="center" wrapText="1"/>
      <protection hidden="1"/>
    </xf>
    <xf numFmtId="49" fontId="2" fillId="14" borderId="45" xfId="89" applyNumberFormat="1" applyFont="1" applyFill="1" applyBorder="1" applyAlignment="1" applyProtection="1">
      <alignment horizontal="left" vertical="center" indent="1"/>
      <protection hidden="1"/>
    </xf>
    <xf numFmtId="168" fontId="2" fillId="14" borderId="0" xfId="26" applyNumberFormat="1" applyFont="1" applyFill="1" applyBorder="1" applyAlignment="1" applyProtection="1">
      <alignment horizontal="right" vertical="center" wrapText="1"/>
      <protection hidden="1"/>
    </xf>
    <xf numFmtId="168" fontId="2" fillId="14" borderId="0" xfId="89" applyNumberFormat="1" applyFont="1" applyFill="1" applyBorder="1" applyAlignment="1" applyProtection="1">
      <alignment vertical="center" wrapText="1"/>
      <protection hidden="1"/>
    </xf>
    <xf numFmtId="168" fontId="2" fillId="14" borderId="14" xfId="89" applyNumberFormat="1" applyFont="1" applyFill="1" applyBorder="1" applyAlignment="1" applyProtection="1">
      <alignment vertical="center" wrapText="1"/>
      <protection hidden="1"/>
    </xf>
    <xf numFmtId="0" fontId="2" fillId="14" borderId="14" xfId="0" applyFont="1" applyFill="1" applyBorder="1"/>
    <xf numFmtId="49" fontId="18" fillId="14" borderId="15" xfId="89" applyNumberFormat="1" applyFont="1" applyFill="1" applyBorder="1" applyAlignment="1" applyProtection="1">
      <alignment horizontal="left" vertical="center"/>
      <protection hidden="1"/>
    </xf>
    <xf numFmtId="49" fontId="18" fillId="14" borderId="36" xfId="89" applyNumberFormat="1" applyFont="1" applyFill="1" applyBorder="1" applyAlignment="1" applyProtection="1">
      <alignment horizontal="left" vertical="center" wrapText="1"/>
      <protection hidden="1"/>
    </xf>
    <xf numFmtId="168" fontId="2" fillId="14" borderId="60" xfId="26" applyNumberFormat="1" applyFont="1" applyFill="1" applyBorder="1" applyAlignment="1" applyProtection="1">
      <alignment horizontal="right" vertical="center" wrapText="1"/>
      <protection hidden="1"/>
    </xf>
    <xf numFmtId="168" fontId="2" fillId="14" borderId="60" xfId="89" applyNumberFormat="1" applyFont="1" applyFill="1" applyBorder="1" applyAlignment="1" applyProtection="1">
      <alignment vertical="center" wrapText="1"/>
      <protection hidden="1"/>
    </xf>
    <xf numFmtId="168" fontId="2" fillId="14" borderId="2" xfId="89" applyNumberFormat="1" applyFont="1" applyFill="1" applyBorder="1" applyAlignment="1" applyProtection="1">
      <alignment vertical="center" wrapText="1"/>
      <protection hidden="1"/>
    </xf>
    <xf numFmtId="0" fontId="20" fillId="13" borderId="20" xfId="89" applyNumberFormat="1" applyFont="1" applyFill="1" applyBorder="1" applyAlignment="1" applyProtection="1">
      <protection locked="0"/>
    </xf>
    <xf numFmtId="0" fontId="30" fillId="0" borderId="20" xfId="0" applyFont="1" applyBorder="1" applyProtection="1"/>
    <xf numFmtId="0" fontId="20" fillId="13" borderId="13" xfId="89" applyNumberFormat="1" applyFont="1" applyFill="1" applyBorder="1" applyAlignment="1" applyProtection="1">
      <protection locked="0"/>
    </xf>
    <xf numFmtId="0" fontId="30" fillId="0" borderId="95" xfId="0" applyFont="1" applyBorder="1" applyProtection="1"/>
    <xf numFmtId="0" fontId="2" fillId="14" borderId="0" xfId="0" applyFont="1" applyFill="1" applyAlignment="1">
      <alignment horizontal="left"/>
    </xf>
    <xf numFmtId="0" fontId="21" fillId="13" borderId="15" xfId="89" applyNumberFormat="1" applyFont="1" applyFill="1" applyBorder="1" applyAlignment="1" applyProtection="1">
      <alignment horizontal="left"/>
      <protection locked="0"/>
    </xf>
    <xf numFmtId="0" fontId="22" fillId="13" borderId="15" xfId="89" applyNumberFormat="1" applyFont="1" applyFill="1" applyBorder="1" applyAlignment="1" applyProtection="1">
      <alignment horizontal="left"/>
      <protection locked="0"/>
    </xf>
    <xf numFmtId="0" fontId="22" fillId="13" borderId="14" xfId="89" applyNumberFormat="1" applyFont="1" applyFill="1" applyBorder="1" applyAlignment="1" applyProtection="1">
      <protection locked="0"/>
    </xf>
    <xf numFmtId="0" fontId="23" fillId="13" borderId="14" xfId="89" applyNumberFormat="1" applyFont="1" applyFill="1" applyBorder="1" applyAlignment="1" applyProtection="1">
      <protection locked="0"/>
    </xf>
    <xf numFmtId="0" fontId="22" fillId="13" borderId="15" xfId="89" applyNumberFormat="1" applyFont="1" applyFill="1" applyBorder="1" applyAlignment="1" applyProtection="1">
      <protection locked="0"/>
    </xf>
    <xf numFmtId="0" fontId="23" fillId="13" borderId="22" xfId="89" applyNumberFormat="1" applyFont="1" applyFill="1" applyBorder="1" applyAlignment="1" applyProtection="1">
      <protection locked="0"/>
    </xf>
    <xf numFmtId="0" fontId="37" fillId="0" borderId="22" xfId="0" applyFont="1" applyBorder="1" applyProtection="1"/>
    <xf numFmtId="0" fontId="23" fillId="13" borderId="24" xfId="89" applyNumberFormat="1" applyFont="1" applyFill="1" applyBorder="1" applyAlignment="1" applyProtection="1">
      <protection locked="0"/>
    </xf>
    <xf numFmtId="0" fontId="37" fillId="14" borderId="24" xfId="0" applyFont="1" applyFill="1" applyBorder="1" applyProtection="1"/>
    <xf numFmtId="49" fontId="38" fillId="15" borderId="2" xfId="0" applyNumberFormat="1" applyFont="1" applyFill="1" applyBorder="1" applyAlignment="1">
      <alignment horizontal="center" vertical="center" wrapText="1"/>
    </xf>
    <xf numFmtId="0" fontId="30" fillId="18" borderId="45" xfId="0" applyFont="1" applyFill="1" applyBorder="1" applyAlignment="1">
      <alignment horizontal="left" vertical="center" wrapText="1"/>
    </xf>
    <xf numFmtId="42" fontId="33" fillId="15" borderId="2" xfId="72" applyFont="1" applyFill="1" applyBorder="1" applyAlignment="1">
      <alignment vertical="center" wrapText="1"/>
    </xf>
    <xf numFmtId="49" fontId="15" fillId="14" borderId="15" xfId="89" applyNumberFormat="1" applyFont="1" applyFill="1" applyBorder="1" applyAlignment="1" applyProtection="1">
      <alignment horizontal="left" vertical="center"/>
      <protection locked="0"/>
    </xf>
    <xf numFmtId="1" fontId="30" fillId="14" borderId="11" xfId="0" applyNumberFormat="1" applyFont="1" applyFill="1" applyBorder="1" applyAlignment="1">
      <alignment horizontal="center" vertical="center"/>
    </xf>
    <xf numFmtId="1" fontId="30" fillId="14" borderId="63" xfId="0" applyNumberFormat="1" applyFont="1" applyFill="1" applyBorder="1" applyAlignment="1">
      <alignment horizontal="center" vertical="center"/>
    </xf>
    <xf numFmtId="1" fontId="30" fillId="14" borderId="64" xfId="0" applyNumberFormat="1" applyFont="1" applyFill="1" applyBorder="1" applyAlignment="1">
      <alignment horizontal="center" vertical="center"/>
    </xf>
    <xf numFmtId="1" fontId="30" fillId="14" borderId="65" xfId="0" applyNumberFormat="1" applyFont="1" applyFill="1" applyBorder="1" applyAlignment="1">
      <alignment horizontal="center" vertical="center"/>
    </xf>
    <xf numFmtId="1" fontId="30" fillId="14" borderId="66" xfId="0" applyNumberFormat="1" applyFont="1" applyFill="1" applyBorder="1" applyAlignment="1">
      <alignment horizontal="center" vertical="center"/>
    </xf>
    <xf numFmtId="1" fontId="30" fillId="14" borderId="67" xfId="0" applyNumberFormat="1" applyFont="1" applyFill="1" applyBorder="1" applyAlignment="1">
      <alignment horizontal="center" vertical="center"/>
    </xf>
    <xf numFmtId="1" fontId="30" fillId="14" borderId="3" xfId="0" applyNumberFormat="1" applyFont="1" applyFill="1" applyBorder="1" applyAlignment="1">
      <alignment horizontal="center" vertical="center"/>
    </xf>
    <xf numFmtId="1" fontId="30" fillId="14" borderId="68" xfId="0" applyNumberFormat="1" applyFont="1" applyFill="1" applyBorder="1" applyAlignment="1">
      <alignment horizontal="center" vertical="center"/>
    </xf>
    <xf numFmtId="167" fontId="35" fillId="17" borderId="37" xfId="0" applyNumberFormat="1" applyFont="1" applyFill="1" applyBorder="1" applyAlignment="1">
      <alignment vertical="center" wrapText="1"/>
    </xf>
    <xf numFmtId="167" fontId="35" fillId="17" borderId="39" xfId="0" applyNumberFormat="1" applyFont="1" applyFill="1" applyBorder="1" applyAlignment="1">
      <alignment vertical="center" wrapText="1"/>
    </xf>
    <xf numFmtId="2" fontId="27" fillId="0" borderId="88" xfId="0" applyNumberFormat="1" applyFont="1" applyBorder="1" applyAlignment="1">
      <alignment vertical="center" wrapText="1"/>
    </xf>
    <xf numFmtId="1" fontId="27" fillId="0" borderId="88" xfId="0" applyNumberFormat="1" applyFont="1" applyBorder="1" applyAlignment="1">
      <alignment horizontal="center" vertical="center"/>
    </xf>
    <xf numFmtId="49" fontId="27" fillId="0" borderId="88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26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01" xfId="0" applyNumberFormat="1" applyBorder="1" applyAlignment="1">
      <alignment vertical="top" wrapText="1"/>
    </xf>
    <xf numFmtId="0" fontId="0" fillId="0" borderId="102" xfId="0" applyNumberFormat="1" applyBorder="1" applyAlignment="1">
      <alignment vertical="top" wrapText="1"/>
    </xf>
    <xf numFmtId="0" fontId="26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02" xfId="0" applyNumberFormat="1" applyBorder="1" applyAlignment="1">
      <alignment horizontal="center" vertical="top" wrapText="1"/>
    </xf>
    <xf numFmtId="0" fontId="0" fillId="0" borderId="103" xfId="0" applyNumberFormat="1" applyBorder="1" applyAlignment="1">
      <alignment horizontal="center" vertical="top" wrapText="1"/>
    </xf>
    <xf numFmtId="42" fontId="2" fillId="14" borderId="31" xfId="0" applyNumberFormat="1" applyFont="1" applyFill="1" applyBorder="1"/>
    <xf numFmtId="42" fontId="2" fillId="14" borderId="61" xfId="0" applyNumberFormat="1" applyFont="1" applyFill="1" applyBorder="1"/>
    <xf numFmtId="42" fontId="2" fillId="14" borderId="62" xfId="0" applyNumberFormat="1" applyFont="1" applyFill="1" applyBorder="1"/>
    <xf numFmtId="42" fontId="35" fillId="17" borderId="1" xfId="0" applyNumberFormat="1" applyFont="1" applyFill="1" applyBorder="1" applyAlignment="1">
      <alignment horizontal="left" vertical="center"/>
    </xf>
    <xf numFmtId="42" fontId="2" fillId="14" borderId="0" xfId="0" applyNumberFormat="1" applyFont="1" applyFill="1"/>
    <xf numFmtId="9" fontId="2" fillId="14" borderId="61" xfId="107" applyFont="1" applyFill="1" applyBorder="1" applyAlignment="1" applyProtection="1">
      <alignment vertical="center" wrapText="1"/>
      <protection hidden="1"/>
    </xf>
    <xf numFmtId="42" fontId="2" fillId="14" borderId="61" xfId="72" applyFont="1" applyFill="1" applyBorder="1"/>
    <xf numFmtId="42" fontId="35" fillId="17" borderId="1" xfId="72" applyFont="1" applyFill="1" applyBorder="1" applyAlignment="1">
      <alignment horizontal="left" vertical="center"/>
    </xf>
    <xf numFmtId="42" fontId="2" fillId="14" borderId="2" xfId="0" applyNumberFormat="1" applyFont="1" applyFill="1" applyBorder="1"/>
    <xf numFmtId="0" fontId="24" fillId="13" borderId="0" xfId="89" applyNumberFormat="1" applyFont="1" applyFill="1" applyBorder="1" applyAlignment="1" applyProtection="1">
      <alignment vertical="center"/>
    </xf>
    <xf numFmtId="0" fontId="0" fillId="23" borderId="33" xfId="0" applyFill="1" applyBorder="1"/>
    <xf numFmtId="0" fontId="0" fillId="23" borderId="33" xfId="0" applyFill="1" applyBorder="1" applyAlignment="1">
      <alignment vertical="top"/>
    </xf>
    <xf numFmtId="0" fontId="0" fillId="0" borderId="33" xfId="0" applyBorder="1" applyAlignment="1">
      <alignment vertical="top"/>
    </xf>
    <xf numFmtId="0" fontId="46" fillId="14" borderId="32" xfId="85" applyFont="1" applyFill="1" applyBorder="1" applyAlignment="1">
      <alignment horizontal="center" vertical="center"/>
    </xf>
    <xf numFmtId="0" fontId="46" fillId="14" borderId="40" xfId="85" applyFont="1" applyFill="1" applyBorder="1" applyAlignment="1">
      <alignment horizontal="center" vertical="center"/>
    </xf>
    <xf numFmtId="0" fontId="46" fillId="14" borderId="69" xfId="85" applyFont="1" applyFill="1" applyBorder="1" applyAlignment="1">
      <alignment horizontal="center" vertical="center"/>
    </xf>
    <xf numFmtId="0" fontId="46" fillId="14" borderId="51" xfId="85" applyFont="1" applyFill="1" applyBorder="1" applyAlignment="1">
      <alignment horizontal="center" vertical="center"/>
    </xf>
    <xf numFmtId="0" fontId="0" fillId="23" borderId="33" xfId="0" applyFill="1" applyBorder="1" applyAlignment="1">
      <alignment horizontal="center" vertical="top"/>
    </xf>
    <xf numFmtId="0" fontId="35" fillId="21" borderId="60" xfId="0" applyFont="1" applyFill="1" applyBorder="1" applyAlignment="1">
      <alignment vertical="center"/>
    </xf>
    <xf numFmtId="0" fontId="30" fillId="0" borderId="88" xfId="0" applyFont="1" applyBorder="1" applyAlignment="1">
      <alignment horizontal="center" vertical="center"/>
    </xf>
    <xf numFmtId="0" fontId="30" fillId="14" borderId="21" xfId="0" applyFont="1" applyFill="1" applyBorder="1" applyAlignment="1">
      <alignment vertical="center"/>
    </xf>
    <xf numFmtId="0" fontId="13" fillId="14" borderId="0" xfId="89" applyNumberFormat="1" applyFont="1" applyFill="1" applyBorder="1" applyAlignment="1" applyProtection="1">
      <alignment vertical="center"/>
      <protection locked="0"/>
    </xf>
    <xf numFmtId="0" fontId="14" fillId="14" borderId="0" xfId="89" applyNumberFormat="1" applyFont="1" applyFill="1" applyBorder="1" applyAlignment="1" applyProtection="1">
      <alignment vertical="center"/>
      <protection locked="0"/>
    </xf>
    <xf numFmtId="0" fontId="30" fillId="14" borderId="23" xfId="0" applyFont="1" applyFill="1" applyBorder="1" applyAlignment="1">
      <alignment vertical="center"/>
    </xf>
    <xf numFmtId="0" fontId="30" fillId="14" borderId="0" xfId="0" applyFont="1" applyFill="1" applyAlignment="1">
      <alignment horizontal="center" vertical="center"/>
    </xf>
    <xf numFmtId="0" fontId="46" fillId="14" borderId="0" xfId="85" applyFont="1" applyFill="1" applyAlignment="1">
      <alignment horizontal="center" vertical="center"/>
    </xf>
    <xf numFmtId="49" fontId="46" fillId="14" borderId="0" xfId="85" applyNumberFormat="1" applyFont="1" applyFill="1" applyAlignment="1">
      <alignment horizontal="center" vertical="center"/>
    </xf>
    <xf numFmtId="0" fontId="46" fillId="14" borderId="0" xfId="85" applyFont="1" applyFill="1"/>
    <xf numFmtId="0" fontId="46" fillId="14" borderId="33" xfId="85" applyFont="1" applyFill="1" applyBorder="1" applyAlignment="1">
      <alignment horizontal="center" vertical="center"/>
    </xf>
    <xf numFmtId="49" fontId="46" fillId="14" borderId="33" xfId="85" applyNumberFormat="1" applyFont="1" applyFill="1" applyBorder="1" applyAlignment="1">
      <alignment horizontal="center" vertical="center"/>
    </xf>
    <xf numFmtId="0" fontId="0" fillId="24" borderId="0" xfId="0" applyFill="1"/>
    <xf numFmtId="49" fontId="0" fillId="24" borderId="0" xfId="0" applyNumberFormat="1" applyFill="1" applyAlignment="1">
      <alignment horizontal="right"/>
    </xf>
    <xf numFmtId="4" fontId="30" fillId="0" borderId="5" xfId="0" applyNumberFormat="1" applyFont="1" applyBorder="1" applyAlignment="1">
      <alignment vertical="center" wrapText="1"/>
    </xf>
    <xf numFmtId="0" fontId="27" fillId="14" borderId="21" xfId="0" applyFont="1" applyFill="1" applyBorder="1" applyAlignment="1">
      <alignment horizontal="center" vertical="center" wrapText="1"/>
    </xf>
    <xf numFmtId="0" fontId="15" fillId="14" borderId="0" xfId="89" applyNumberFormat="1" applyFont="1" applyFill="1" applyBorder="1" applyAlignment="1" applyProtection="1">
      <alignment horizontal="left" vertical="center" wrapText="1"/>
      <protection locked="0"/>
    </xf>
    <xf numFmtId="0" fontId="16" fillId="14" borderId="0" xfId="89" applyNumberFormat="1" applyFont="1" applyFill="1" applyBorder="1" applyAlignment="1" applyProtection="1">
      <alignment horizontal="left" vertical="center" wrapText="1"/>
      <protection locked="0"/>
    </xf>
    <xf numFmtId="0" fontId="27" fillId="14" borderId="23" xfId="0" applyFont="1" applyFill="1" applyBorder="1" applyAlignment="1">
      <alignment horizontal="center" vertical="center" wrapText="1"/>
    </xf>
    <xf numFmtId="4" fontId="30" fillId="0" borderId="4" xfId="0" applyNumberFormat="1" applyFont="1" applyBorder="1" applyAlignment="1">
      <alignment vertical="center" wrapText="1"/>
    </xf>
    <xf numFmtId="42" fontId="31" fillId="0" borderId="19" xfId="72" applyFont="1" applyBorder="1" applyAlignment="1">
      <alignment vertical="center"/>
    </xf>
    <xf numFmtId="42" fontId="31" fillId="0" borderId="7" xfId="72" applyFont="1" applyBorder="1" applyAlignment="1">
      <alignment vertical="center"/>
    </xf>
    <xf numFmtId="42" fontId="27" fillId="0" borderId="89" xfId="72" applyFont="1" applyBorder="1" applyAlignment="1">
      <alignment vertical="center"/>
    </xf>
    <xf numFmtId="42" fontId="27" fillId="14" borderId="21" xfId="72" applyFont="1" applyFill="1" applyBorder="1" applyAlignment="1">
      <alignment vertical="center"/>
    </xf>
    <xf numFmtId="42" fontId="15" fillId="14" borderId="0" xfId="72" applyFont="1" applyFill="1" applyBorder="1" applyAlignment="1" applyProtection="1">
      <alignment vertical="center"/>
      <protection locked="0"/>
    </xf>
    <xf numFmtId="42" fontId="16" fillId="14" borderId="0" xfId="72" applyFont="1" applyFill="1" applyBorder="1" applyAlignment="1" applyProtection="1">
      <alignment vertical="center"/>
      <protection locked="0"/>
    </xf>
    <xf numFmtId="42" fontId="27" fillId="14" borderId="23" xfId="72" applyFont="1" applyFill="1" applyBorder="1" applyAlignment="1">
      <alignment vertical="center"/>
    </xf>
    <xf numFmtId="42" fontId="27" fillId="14" borderId="0" xfId="72" applyFont="1" applyFill="1" applyAlignment="1">
      <alignment vertical="center"/>
    </xf>
    <xf numFmtId="4" fontId="29" fillId="0" borderId="4" xfId="0" applyNumberFormat="1" applyFont="1" applyBorder="1" applyAlignment="1">
      <alignment vertical="center" wrapText="1"/>
    </xf>
    <xf numFmtId="0" fontId="29" fillId="0" borderId="88" xfId="0" applyFont="1" applyBorder="1" applyAlignment="1">
      <alignment vertical="center" wrapText="1"/>
    </xf>
    <xf numFmtId="0" fontId="29" fillId="14" borderId="21" xfId="0" applyFont="1" applyFill="1" applyBorder="1" applyAlignment="1">
      <alignment vertical="center" wrapText="1"/>
    </xf>
    <xf numFmtId="0" fontId="47" fillId="14" borderId="0" xfId="89" applyNumberFormat="1" applyFont="1" applyFill="1" applyBorder="1" applyAlignment="1" applyProtection="1">
      <alignment vertical="center" wrapText="1"/>
      <protection locked="0"/>
    </xf>
    <xf numFmtId="0" fontId="48" fillId="14" borderId="0" xfId="89" applyNumberFormat="1" applyFont="1" applyFill="1" applyBorder="1" applyAlignment="1" applyProtection="1">
      <alignment vertical="center" wrapText="1"/>
      <protection locked="0"/>
    </xf>
    <xf numFmtId="0" fontId="29" fillId="14" borderId="23" xfId="0" applyFont="1" applyFill="1" applyBorder="1" applyAlignment="1">
      <alignment vertical="center" wrapText="1"/>
    </xf>
    <xf numFmtId="0" fontId="29" fillId="14" borderId="0" xfId="0" applyFont="1" applyFill="1" applyAlignment="1">
      <alignment vertical="center" wrapText="1"/>
    </xf>
    <xf numFmtId="0" fontId="0" fillId="0" borderId="0" xfId="0" applyNumberFormat="1" applyAlignment="1">
      <alignment vertical="top"/>
    </xf>
    <xf numFmtId="0" fontId="30" fillId="0" borderId="18" xfId="106" applyNumberFormat="1" applyFont="1" applyBorder="1" applyAlignment="1">
      <alignment horizontal="center" vertical="center"/>
    </xf>
    <xf numFmtId="0" fontId="27" fillId="0" borderId="88" xfId="0" applyFont="1" applyBorder="1" applyAlignment="1">
      <alignment vertical="center" wrapText="1"/>
    </xf>
    <xf numFmtId="49" fontId="15" fillId="14" borderId="0" xfId="89" applyNumberFormat="1" applyFont="1" applyFill="1" applyBorder="1" applyAlignment="1" applyProtection="1">
      <alignment horizontal="left" vertical="center" wrapText="1"/>
      <protection locked="0"/>
    </xf>
    <xf numFmtId="0" fontId="27" fillId="14" borderId="0" xfId="0" applyFont="1" applyFill="1" applyAlignment="1">
      <alignment vertical="center" wrapText="1"/>
    </xf>
    <xf numFmtId="0" fontId="27" fillId="14" borderId="20" xfId="0" applyFont="1" applyFill="1" applyBorder="1" applyAlignment="1">
      <alignment vertical="center" wrapText="1"/>
    </xf>
    <xf numFmtId="0" fontId="15" fillId="14" borderId="15" xfId="89" applyNumberFormat="1" applyFont="1" applyFill="1" applyBorder="1" applyAlignment="1" applyProtection="1">
      <alignment vertical="center" wrapText="1"/>
      <protection locked="0"/>
    </xf>
    <xf numFmtId="0" fontId="16" fillId="14" borderId="15" xfId="89" applyNumberFormat="1" applyFont="1" applyFill="1" applyBorder="1" applyAlignment="1" applyProtection="1">
      <alignment vertical="center" wrapText="1"/>
      <protection locked="0"/>
    </xf>
    <xf numFmtId="0" fontId="27" fillId="14" borderId="22" xfId="0" applyFont="1" applyFill="1" applyBorder="1" applyAlignment="1">
      <alignment vertical="center" wrapText="1"/>
    </xf>
    <xf numFmtId="4" fontId="27" fillId="0" borderId="105" xfId="0" applyNumberFormat="1" applyFont="1" applyBorder="1" applyAlignment="1">
      <alignment vertical="center"/>
    </xf>
    <xf numFmtId="4" fontId="27" fillId="0" borderId="106" xfId="0" applyNumberFormat="1" applyFont="1" applyBorder="1" applyAlignment="1">
      <alignment vertical="center"/>
    </xf>
    <xf numFmtId="4" fontId="27" fillId="0" borderId="104" xfId="0" applyNumberFormat="1" applyFont="1" applyBorder="1" applyAlignment="1">
      <alignment vertical="center"/>
    </xf>
    <xf numFmtId="0" fontId="49" fillId="0" borderId="1" xfId="0" applyFont="1" applyBorder="1" applyAlignment="1" applyProtection="1">
      <alignment horizontal="center" vertical="center" wrapText="1"/>
      <protection hidden="1"/>
    </xf>
    <xf numFmtId="0" fontId="50" fillId="0" borderId="1" xfId="89" applyFont="1" applyBorder="1" applyAlignment="1" applyProtection="1">
      <alignment horizontal="center" vertical="center" wrapText="1"/>
      <protection hidden="1"/>
    </xf>
    <xf numFmtId="0" fontId="50" fillId="0" borderId="36" xfId="89" applyFont="1" applyBorder="1" applyAlignment="1" applyProtection="1">
      <alignment horizontal="center" vertical="center" wrapText="1"/>
      <protection hidden="1"/>
    </xf>
    <xf numFmtId="0" fontId="29" fillId="0" borderId="33" xfId="0" applyFont="1" applyBorder="1"/>
    <xf numFmtId="49" fontId="29" fillId="0" borderId="33" xfId="0" applyNumberFormat="1" applyFont="1" applyBorder="1" applyAlignment="1">
      <alignment horizontal="right"/>
    </xf>
    <xf numFmtId="0" fontId="29" fillId="0" borderId="33" xfId="0" applyFont="1" applyBorder="1" applyAlignment="1">
      <alignment horizontal="right"/>
    </xf>
    <xf numFmtId="41" fontId="0" fillId="0" borderId="0" xfId="106" applyFont="1"/>
    <xf numFmtId="41" fontId="51" fillId="0" borderId="49" xfId="106" applyFont="1" applyBorder="1" applyAlignment="1" applyProtection="1">
      <alignment horizontal="center" vertical="center" wrapText="1"/>
      <protection hidden="1"/>
    </xf>
    <xf numFmtId="0" fontId="0" fillId="0" borderId="33" xfId="0" applyBorder="1"/>
    <xf numFmtId="41" fontId="0" fillId="0" borderId="33" xfId="106" applyFont="1" applyBorder="1"/>
    <xf numFmtId="41" fontId="0" fillId="0" borderId="33" xfId="0" applyNumberFormat="1" applyBorder="1"/>
    <xf numFmtId="168" fontId="0" fillId="0" borderId="0" xfId="26" applyNumberFormat="1" applyFont="1"/>
    <xf numFmtId="168" fontId="0" fillId="0" borderId="33" xfId="26" applyNumberFormat="1" applyFont="1" applyBorder="1" applyAlignment="1">
      <alignment horizontal="center" vertical="center" wrapText="1"/>
    </xf>
    <xf numFmtId="168" fontId="0" fillId="0" borderId="0" xfId="26" applyNumberFormat="1" applyFont="1" applyAlignment="1">
      <alignment horizontal="center" vertical="center" wrapText="1"/>
    </xf>
    <xf numFmtId="9" fontId="0" fillId="0" borderId="0" xfId="0" applyNumberFormat="1"/>
    <xf numFmtId="168" fontId="0" fillId="0" borderId="33" xfId="26" applyNumberFormat="1" applyFont="1" applyBorder="1"/>
    <xf numFmtId="168" fontId="26" fillId="0" borderId="0" xfId="26" applyNumberFormat="1" applyFont="1"/>
    <xf numFmtId="0" fontId="52" fillId="0" borderId="0" xfId="108"/>
    <xf numFmtId="0" fontId="53" fillId="0" borderId="7" xfId="0" applyFont="1" applyBorder="1" applyAlignment="1">
      <alignment vertical="center"/>
    </xf>
    <xf numFmtId="0" fontId="54" fillId="0" borderId="63" xfId="0" applyFont="1" applyBorder="1" applyAlignment="1">
      <alignment vertical="center"/>
    </xf>
    <xf numFmtId="0" fontId="53" fillId="0" borderId="7" xfId="0" applyFont="1" applyBorder="1" applyAlignment="1">
      <alignment vertical="center" wrapText="1"/>
    </xf>
    <xf numFmtId="0" fontId="30" fillId="14" borderId="0" xfId="0" applyFont="1" applyFill="1" applyBorder="1" applyAlignment="1">
      <alignment vertical="center"/>
    </xf>
    <xf numFmtId="0" fontId="35" fillId="21" borderId="60" xfId="0" applyFont="1" applyFill="1" applyBorder="1" applyAlignment="1">
      <alignment vertical="center" wrapText="1"/>
    </xf>
    <xf numFmtId="42" fontId="35" fillId="21" borderId="60" xfId="72" applyFont="1" applyFill="1" applyBorder="1" applyAlignment="1">
      <alignment vertical="center"/>
    </xf>
    <xf numFmtId="0" fontId="35" fillId="21" borderId="2" xfId="0" applyFont="1" applyFill="1" applyBorder="1" applyAlignment="1">
      <alignment vertical="center"/>
    </xf>
    <xf numFmtId="0" fontId="30" fillId="14" borderId="83" xfId="0" applyFont="1" applyFill="1" applyBorder="1" applyAlignment="1">
      <alignment vertical="center"/>
    </xf>
    <xf numFmtId="0" fontId="30" fillId="14" borderId="81" xfId="0" applyFont="1" applyFill="1" applyBorder="1" applyAlignment="1">
      <alignment vertical="center"/>
    </xf>
    <xf numFmtId="0" fontId="30" fillId="14" borderId="0" xfId="0" applyFont="1" applyFill="1" applyBorder="1" applyAlignment="1">
      <alignment horizontal="left" vertical="center"/>
    </xf>
    <xf numFmtId="0" fontId="35" fillId="21" borderId="1" xfId="0" applyFont="1" applyFill="1" applyBorder="1" applyAlignment="1">
      <alignment horizontal="left" vertical="center"/>
    </xf>
    <xf numFmtId="0" fontId="30" fillId="14" borderId="83" xfId="0" applyFont="1" applyFill="1" applyBorder="1" applyAlignment="1">
      <alignment horizontal="left" vertical="center"/>
    </xf>
    <xf numFmtId="0" fontId="30" fillId="14" borderId="81" xfId="0" applyFont="1" applyFill="1" applyBorder="1" applyAlignment="1">
      <alignment horizontal="left" vertical="center"/>
    </xf>
    <xf numFmtId="0" fontId="30" fillId="0" borderId="86" xfId="0" applyFont="1" applyBorder="1" applyAlignment="1">
      <alignment vertical="center"/>
    </xf>
    <xf numFmtId="0" fontId="54" fillId="0" borderId="63" xfId="0" applyFont="1" applyBorder="1" applyAlignment="1">
      <alignment vertical="center" wrapText="1"/>
    </xf>
    <xf numFmtId="4" fontId="30" fillId="0" borderId="105" xfId="0" applyNumberFormat="1" applyFont="1" applyBorder="1" applyAlignment="1">
      <alignment horizontal="center" vertical="center"/>
    </xf>
    <xf numFmtId="4" fontId="30" fillId="0" borderId="14" xfId="0" applyNumberFormat="1" applyFont="1" applyBorder="1" applyAlignment="1">
      <alignment vertical="center" wrapText="1"/>
    </xf>
    <xf numFmtId="1" fontId="30" fillId="0" borderId="105" xfId="0" applyNumberFormat="1" applyFont="1" applyBorder="1" applyAlignment="1">
      <alignment horizontal="center" vertical="center"/>
    </xf>
    <xf numFmtId="0" fontId="30" fillId="0" borderId="105" xfId="106" applyNumberFormat="1" applyFont="1" applyBorder="1" applyAlignment="1">
      <alignment horizontal="center" vertical="center"/>
    </xf>
    <xf numFmtId="4" fontId="29" fillId="0" borderId="14" xfId="0" applyNumberFormat="1" applyFont="1" applyBorder="1" applyAlignment="1">
      <alignment vertical="center" wrapText="1"/>
    </xf>
    <xf numFmtId="42" fontId="31" fillId="0" borderId="15" xfId="72" applyFont="1" applyBorder="1" applyAlignment="1">
      <alignment vertical="center"/>
    </xf>
    <xf numFmtId="0" fontId="53" fillId="0" borderId="19" xfId="0" applyFont="1" applyBorder="1" applyAlignment="1">
      <alignment vertical="center" wrapText="1"/>
    </xf>
    <xf numFmtId="4" fontId="30" fillId="0" borderId="107" xfId="0" applyNumberFormat="1" applyFont="1" applyBorder="1" applyAlignment="1">
      <alignment horizontal="center" vertical="center"/>
    </xf>
    <xf numFmtId="4" fontId="30" fillId="0" borderId="108" xfId="0" applyNumberFormat="1" applyFont="1" applyBorder="1" applyAlignment="1">
      <alignment vertical="center" wrapText="1"/>
    </xf>
    <xf numFmtId="1" fontId="30" fillId="14" borderId="78" xfId="0" applyNumberFormat="1" applyFont="1" applyFill="1" applyBorder="1" applyAlignment="1">
      <alignment horizontal="center" vertical="center"/>
    </xf>
    <xf numFmtId="1" fontId="30" fillId="14" borderId="21" xfId="0" applyNumberFormat="1" applyFont="1" applyFill="1" applyBorder="1" applyAlignment="1">
      <alignment horizontal="center" vertical="center"/>
    </xf>
    <xf numFmtId="1" fontId="30" fillId="0" borderId="107" xfId="0" applyNumberFormat="1" applyFont="1" applyBorder="1" applyAlignment="1">
      <alignment horizontal="center" vertical="center"/>
    </xf>
    <xf numFmtId="0" fontId="30" fillId="0" borderId="107" xfId="106" applyNumberFormat="1" applyFont="1" applyBorder="1" applyAlignment="1">
      <alignment horizontal="center" vertical="center"/>
    </xf>
    <xf numFmtId="4" fontId="29" fillId="0" borderId="108" xfId="0" applyNumberFormat="1" applyFont="1" applyBorder="1" applyAlignment="1">
      <alignment vertical="center" wrapText="1"/>
    </xf>
    <xf numFmtId="42" fontId="31" fillId="0" borderId="109" xfId="72" applyFont="1" applyBorder="1" applyAlignment="1">
      <alignment vertical="center"/>
    </xf>
    <xf numFmtId="4" fontId="27" fillId="0" borderId="110" xfId="0" applyNumberFormat="1" applyFont="1" applyBorder="1" applyAlignment="1">
      <alignment vertical="center"/>
    </xf>
    <xf numFmtId="4" fontId="27" fillId="0" borderId="73" xfId="0" applyNumberFormat="1" applyFont="1" applyBorder="1" applyAlignment="1">
      <alignment vertical="center"/>
    </xf>
    <xf numFmtId="4" fontId="27" fillId="0" borderId="76" xfId="0" applyNumberFormat="1" applyFont="1" applyBorder="1" applyAlignment="1">
      <alignment vertical="center"/>
    </xf>
    <xf numFmtId="4" fontId="30" fillId="0" borderId="111" xfId="0" applyNumberFormat="1" applyFont="1" applyBorder="1" applyAlignment="1">
      <alignment horizontal="center" vertical="center"/>
    </xf>
    <xf numFmtId="4" fontId="30" fillId="0" borderId="24" xfId="0" applyNumberFormat="1" applyFont="1" applyBorder="1" applyAlignment="1">
      <alignment vertical="center" wrapText="1"/>
    </xf>
    <xf numFmtId="1" fontId="30" fillId="0" borderId="111" xfId="0" applyNumberFormat="1" applyFont="1" applyBorder="1" applyAlignment="1">
      <alignment horizontal="center" vertical="center"/>
    </xf>
    <xf numFmtId="0" fontId="30" fillId="0" borderId="111" xfId="106" applyNumberFormat="1" applyFont="1" applyBorder="1" applyAlignment="1">
      <alignment horizontal="center" vertical="center"/>
    </xf>
    <xf numFmtId="4" fontId="29" fillId="0" borderId="24" xfId="0" applyNumberFormat="1" applyFont="1" applyBorder="1" applyAlignment="1">
      <alignment vertical="center" wrapText="1"/>
    </xf>
    <xf numFmtId="42" fontId="31" fillId="0" borderId="22" xfId="72" applyFont="1" applyBorder="1" applyAlignment="1">
      <alignment vertical="center"/>
    </xf>
    <xf numFmtId="4" fontId="30" fillId="0" borderId="13" xfId="0" applyNumberFormat="1" applyFont="1" applyBorder="1" applyAlignment="1">
      <alignment vertical="center" wrapText="1"/>
    </xf>
    <xf numFmtId="4" fontId="37" fillId="0" borderId="13" xfId="0" applyNumberFormat="1" applyFont="1" applyBorder="1" applyAlignment="1">
      <alignment vertical="center" wrapText="1"/>
    </xf>
    <xf numFmtId="4" fontId="37" fillId="0" borderId="14" xfId="0" applyNumberFormat="1" applyFont="1" applyBorder="1" applyAlignment="1">
      <alignment vertical="center" wrapText="1"/>
    </xf>
    <xf numFmtId="4" fontId="37" fillId="0" borderId="24" xfId="0" applyNumberFormat="1" applyFont="1" applyBorder="1" applyAlignment="1">
      <alignment vertical="center" wrapText="1"/>
    </xf>
    <xf numFmtId="4" fontId="55" fillId="0" borderId="13" xfId="0" applyNumberFormat="1" applyFont="1" applyBorder="1" applyAlignment="1">
      <alignment vertical="center" wrapText="1"/>
    </xf>
    <xf numFmtId="4" fontId="55" fillId="0" borderId="14" xfId="0" applyNumberFormat="1" applyFont="1" applyBorder="1" applyAlignment="1">
      <alignment vertical="center" wrapText="1"/>
    </xf>
    <xf numFmtId="4" fontId="55" fillId="0" borderId="24" xfId="0" applyNumberFormat="1" applyFont="1" applyBorder="1" applyAlignment="1">
      <alignment vertical="center" wrapText="1"/>
    </xf>
    <xf numFmtId="1" fontId="30" fillId="14" borderId="80" xfId="0" applyNumberFormat="1" applyFont="1" applyFill="1" applyBorder="1" applyAlignment="1">
      <alignment horizontal="center" vertical="center"/>
    </xf>
    <xf numFmtId="1" fontId="30" fillId="14" borderId="0" xfId="0" applyNumberFormat="1" applyFont="1" applyFill="1" applyBorder="1" applyAlignment="1">
      <alignment horizontal="center" vertical="center"/>
    </xf>
    <xf numFmtId="1" fontId="30" fillId="14" borderId="112" xfId="0" applyNumberFormat="1" applyFont="1" applyFill="1" applyBorder="1" applyAlignment="1">
      <alignment horizontal="center" vertical="center"/>
    </xf>
    <xf numFmtId="1" fontId="30" fillId="14" borderId="113" xfId="0" applyNumberFormat="1" applyFont="1" applyFill="1" applyBorder="1" applyAlignment="1">
      <alignment horizontal="center" vertical="center"/>
    </xf>
    <xf numFmtId="167" fontId="56" fillId="15" borderId="1" xfId="0" applyNumberFormat="1" applyFont="1" applyFill="1" applyBorder="1" applyAlignment="1">
      <alignment horizontal="center" vertical="center" wrapText="1"/>
    </xf>
    <xf numFmtId="167" fontId="57" fillId="15" borderId="1" xfId="0" applyNumberFormat="1" applyFont="1" applyFill="1" applyBorder="1" applyAlignment="1">
      <alignment horizontal="center" vertical="center" wrapText="1"/>
    </xf>
    <xf numFmtId="0" fontId="57" fillId="21" borderId="36" xfId="0" applyFont="1" applyFill="1" applyBorder="1" applyAlignment="1">
      <alignment vertical="center"/>
    </xf>
    <xf numFmtId="2" fontId="57" fillId="21" borderId="1" xfId="0" applyNumberFormat="1" applyFont="1" applyFill="1" applyBorder="1" applyAlignment="1">
      <alignment horizontal="left" vertical="center" wrapText="1"/>
    </xf>
    <xf numFmtId="1" fontId="30" fillId="14" borderId="108" xfId="0" applyNumberFormat="1" applyFont="1" applyFill="1" applyBorder="1" applyAlignment="1">
      <alignment horizontal="justify" vertical="center" wrapText="1"/>
    </xf>
    <xf numFmtId="1" fontId="30" fillId="14" borderId="5" xfId="0" applyNumberFormat="1" applyFont="1" applyFill="1" applyBorder="1" applyAlignment="1">
      <alignment horizontal="justify" vertical="center" wrapText="1"/>
    </xf>
    <xf numFmtId="0" fontId="2" fillId="0" borderId="11" xfId="80" applyFont="1" applyBorder="1" applyAlignment="1">
      <alignment horizontal="center" vertical="center" wrapText="1"/>
    </xf>
    <xf numFmtId="4" fontId="58" fillId="0" borderId="13" xfId="0" applyNumberFormat="1" applyFont="1" applyBorder="1" applyAlignment="1">
      <alignment vertical="center" wrapText="1"/>
    </xf>
    <xf numFmtId="4" fontId="58" fillId="0" borderId="14" xfId="0" applyNumberFormat="1" applyFont="1" applyBorder="1" applyAlignment="1">
      <alignment vertical="center" wrapText="1"/>
    </xf>
    <xf numFmtId="1" fontId="30" fillId="14" borderId="115" xfId="0" applyNumberFormat="1" applyFont="1" applyFill="1" applyBorder="1" applyAlignment="1">
      <alignment horizontal="center" vertical="center"/>
    </xf>
    <xf numFmtId="1" fontId="30" fillId="14" borderId="116" xfId="0" applyNumberFormat="1" applyFont="1" applyFill="1" applyBorder="1" applyAlignment="1">
      <alignment horizontal="center" vertical="center"/>
    </xf>
    <xf numFmtId="1" fontId="30" fillId="14" borderId="20" xfId="0" applyNumberFormat="1" applyFont="1" applyFill="1" applyBorder="1" applyAlignment="1">
      <alignment horizontal="center" vertical="center"/>
    </xf>
    <xf numFmtId="1" fontId="30" fillId="14" borderId="112" xfId="0" applyNumberFormat="1" applyFont="1" applyFill="1" applyBorder="1" applyAlignment="1">
      <alignment horizontal="justify" vertical="center" wrapText="1"/>
    </xf>
    <xf numFmtId="1" fontId="30" fillId="14" borderId="11" xfId="0" applyNumberFormat="1" applyFont="1" applyFill="1" applyBorder="1" applyAlignment="1">
      <alignment horizontal="justify" vertical="center" wrapText="1"/>
    </xf>
    <xf numFmtId="0" fontId="59" fillId="0" borderId="11" xfId="80" applyFont="1" applyBorder="1" applyAlignment="1">
      <alignment horizontal="justify" vertical="center" wrapText="1"/>
    </xf>
    <xf numFmtId="42" fontId="38" fillId="17" borderId="2" xfId="72" applyFont="1" applyFill="1" applyBorder="1" applyAlignment="1">
      <alignment vertical="center" wrapText="1"/>
    </xf>
    <xf numFmtId="0" fontId="2" fillId="0" borderId="66" xfId="80" applyFont="1" applyBorder="1" applyAlignment="1">
      <alignment horizontal="center" vertical="center" wrapText="1"/>
    </xf>
    <xf numFmtId="0" fontId="60" fillId="14" borderId="33" xfId="80" applyFont="1" applyFill="1" applyBorder="1" applyAlignment="1">
      <alignment horizontal="justify" vertical="center" wrapText="1"/>
    </xf>
    <xf numFmtId="0" fontId="60" fillId="14" borderId="28" xfId="80" applyFont="1" applyFill="1" applyBorder="1" applyAlignment="1">
      <alignment horizontal="justify" vertical="center" wrapText="1"/>
    </xf>
    <xf numFmtId="0" fontId="61" fillId="14" borderId="33" xfId="80" applyFont="1" applyFill="1" applyBorder="1" applyAlignment="1">
      <alignment horizontal="justify" vertical="center" wrapText="1"/>
    </xf>
    <xf numFmtId="0" fontId="64" fillId="25" borderId="33" xfId="80" applyFont="1" applyFill="1" applyBorder="1" applyAlignment="1">
      <alignment horizontal="justify" vertical="center"/>
    </xf>
    <xf numFmtId="0" fontId="65" fillId="25" borderId="33" xfId="0" applyFont="1" applyFill="1" applyBorder="1" applyAlignment="1">
      <alignment horizontal="justify" vertical="center" readingOrder="1"/>
    </xf>
    <xf numFmtId="0" fontId="64" fillId="25" borderId="33" xfId="80" applyFont="1" applyFill="1" applyBorder="1" applyAlignment="1">
      <alignment horizontal="justify" vertical="center" wrapText="1"/>
    </xf>
    <xf numFmtId="0" fontId="64" fillId="25" borderId="35" xfId="80" applyFont="1" applyFill="1" applyBorder="1" applyAlignment="1">
      <alignment horizontal="justify" vertical="center"/>
    </xf>
    <xf numFmtId="0" fontId="2" fillId="25" borderId="33" xfId="80" applyFont="1" applyFill="1" applyBorder="1"/>
    <xf numFmtId="42" fontId="31" fillId="26" borderId="19" xfId="72" applyFont="1" applyFill="1" applyBorder="1" applyAlignment="1">
      <alignment vertical="center"/>
    </xf>
    <xf numFmtId="0" fontId="27" fillId="14" borderId="93" xfId="0" applyFont="1" applyFill="1" applyBorder="1" applyAlignment="1">
      <alignment horizontal="center" vertical="center"/>
    </xf>
    <xf numFmtId="0" fontId="27" fillId="14" borderId="96" xfId="0" applyFont="1" applyFill="1" applyBorder="1" applyAlignment="1">
      <alignment horizontal="center" vertical="center"/>
    </xf>
    <xf numFmtId="0" fontId="40" fillId="14" borderId="94" xfId="0" applyFont="1" applyFill="1" applyBorder="1" applyAlignment="1">
      <alignment horizontal="center" vertical="center"/>
    </xf>
    <xf numFmtId="0" fontId="40" fillId="14" borderId="86" xfId="0" applyFont="1" applyFill="1" applyBorder="1" applyAlignment="1">
      <alignment horizontal="center" vertical="center"/>
    </xf>
    <xf numFmtId="0" fontId="41" fillId="14" borderId="94" xfId="0" applyFont="1" applyFill="1" applyBorder="1" applyAlignment="1">
      <alignment horizontal="center" vertical="center"/>
    </xf>
    <xf numFmtId="0" fontId="41" fillId="14" borderId="86" xfId="0" applyFont="1" applyFill="1" applyBorder="1" applyAlignment="1">
      <alignment horizontal="center" vertical="center"/>
    </xf>
    <xf numFmtId="0" fontId="27" fillId="14" borderId="87" xfId="0" applyFont="1" applyFill="1" applyBorder="1" applyAlignment="1">
      <alignment horizontal="center" vertical="center"/>
    </xf>
    <xf numFmtId="0" fontId="27" fillId="14" borderId="97" xfId="0" applyFont="1" applyFill="1" applyBorder="1" applyAlignment="1">
      <alignment horizontal="center" vertical="center"/>
    </xf>
    <xf numFmtId="0" fontId="27" fillId="14" borderId="94" xfId="0" applyFont="1" applyFill="1" applyBorder="1" applyAlignment="1">
      <alignment horizontal="center" vertical="center"/>
    </xf>
    <xf numFmtId="167" fontId="35" fillId="15" borderId="60" xfId="0" applyNumberFormat="1" applyFont="1" applyFill="1" applyBorder="1" applyAlignment="1">
      <alignment horizontal="left" vertical="center" wrapText="1"/>
    </xf>
    <xf numFmtId="167" fontId="35" fillId="15" borderId="2" xfId="0" applyNumberFormat="1" applyFont="1" applyFill="1" applyBorder="1" applyAlignment="1">
      <alignment horizontal="left" vertical="center" wrapText="1"/>
    </xf>
    <xf numFmtId="167" fontId="35" fillId="15" borderId="36" xfId="0" applyNumberFormat="1" applyFont="1" applyFill="1" applyBorder="1" applyAlignment="1">
      <alignment horizontal="center" vertical="center" wrapText="1"/>
    </xf>
    <xf numFmtId="167" fontId="35" fillId="15" borderId="60" xfId="0" applyNumberFormat="1" applyFont="1" applyFill="1" applyBorder="1" applyAlignment="1">
      <alignment horizontal="center" vertical="center" wrapText="1"/>
    </xf>
    <xf numFmtId="167" fontId="35" fillId="15" borderId="2" xfId="0" applyNumberFormat="1" applyFont="1" applyFill="1" applyBorder="1" applyAlignment="1">
      <alignment horizontal="center" vertical="center" wrapText="1"/>
    </xf>
    <xf numFmtId="0" fontId="34" fillId="14" borderId="15" xfId="0" applyFont="1" applyFill="1" applyBorder="1" applyAlignment="1" applyProtection="1">
      <alignment horizontal="left"/>
    </xf>
    <xf numFmtId="0" fontId="34" fillId="14" borderId="14" xfId="0" applyFont="1" applyFill="1" applyBorder="1" applyAlignment="1" applyProtection="1">
      <alignment horizontal="left"/>
    </xf>
    <xf numFmtId="167" fontId="44" fillId="15" borderId="20" xfId="0" applyNumberFormat="1" applyFont="1" applyFill="1" applyBorder="1" applyAlignment="1">
      <alignment horizontal="center" vertical="center" wrapText="1"/>
    </xf>
    <xf numFmtId="167" fontId="44" fillId="15" borderId="21" xfId="0" applyNumberFormat="1" applyFont="1" applyFill="1" applyBorder="1" applyAlignment="1">
      <alignment horizontal="center" vertical="center" wrapText="1"/>
    </xf>
    <xf numFmtId="167" fontId="44" fillId="15" borderId="13" xfId="0" applyNumberFormat="1" applyFont="1" applyFill="1" applyBorder="1" applyAlignment="1">
      <alignment horizontal="center" vertical="center" wrapText="1"/>
    </xf>
    <xf numFmtId="167" fontId="44" fillId="15" borderId="22" xfId="0" applyNumberFormat="1" applyFont="1" applyFill="1" applyBorder="1" applyAlignment="1">
      <alignment horizontal="center" vertical="center" wrapText="1"/>
    </xf>
    <xf numFmtId="167" fontId="44" fillId="15" borderId="23" xfId="0" applyNumberFormat="1" applyFont="1" applyFill="1" applyBorder="1" applyAlignment="1">
      <alignment horizontal="center" vertical="center" wrapText="1"/>
    </xf>
    <xf numFmtId="167" fontId="44" fillId="15" borderId="24" xfId="0" applyNumberFormat="1" applyFont="1" applyFill="1" applyBorder="1" applyAlignment="1">
      <alignment horizontal="center" vertical="center" wrapText="1"/>
    </xf>
    <xf numFmtId="49" fontId="2" fillId="14" borderId="42" xfId="89" applyNumberFormat="1" applyFont="1" applyFill="1" applyBorder="1" applyAlignment="1" applyProtection="1">
      <alignment horizontal="left" vertical="center" wrapText="1" indent="1"/>
      <protection hidden="1"/>
    </xf>
    <xf numFmtId="49" fontId="2" fillId="14" borderId="43" xfId="89" applyNumberFormat="1" applyFont="1" applyFill="1" applyBorder="1" applyAlignment="1" applyProtection="1">
      <alignment horizontal="left" vertical="center" wrapText="1" indent="1"/>
      <protection hidden="1"/>
    </xf>
    <xf numFmtId="49" fontId="2" fillId="14" borderId="44" xfId="89" applyNumberFormat="1" applyFont="1" applyFill="1" applyBorder="1" applyAlignment="1" applyProtection="1">
      <alignment horizontal="left" vertical="center" wrapText="1" indent="1"/>
      <protection hidden="1"/>
    </xf>
    <xf numFmtId="0" fontId="18" fillId="19" borderId="36" xfId="0" applyFont="1" applyFill="1" applyBorder="1" applyAlignment="1">
      <alignment horizontal="center" vertical="center"/>
    </xf>
    <xf numFmtId="0" fontId="18" fillId="19" borderId="60" xfId="0" applyFont="1" applyFill="1" applyBorder="1" applyAlignment="1">
      <alignment horizontal="center" vertical="center"/>
    </xf>
    <xf numFmtId="0" fontId="18" fillId="19" borderId="2" xfId="0" applyFont="1" applyFill="1" applyBorder="1" applyAlignment="1">
      <alignment horizontal="center" vertical="center"/>
    </xf>
    <xf numFmtId="167" fontId="35" fillId="15" borderId="20" xfId="0" applyNumberFormat="1" applyFont="1" applyFill="1" applyBorder="1" applyAlignment="1">
      <alignment horizontal="center" vertical="center" wrapText="1"/>
    </xf>
    <xf numFmtId="167" fontId="35" fillId="15" borderId="13" xfId="0" applyNumberFormat="1" applyFont="1" applyFill="1" applyBorder="1" applyAlignment="1">
      <alignment horizontal="center" vertical="center" wrapText="1"/>
    </xf>
    <xf numFmtId="167" fontId="35" fillId="15" borderId="22" xfId="0" applyNumberFormat="1" applyFont="1" applyFill="1" applyBorder="1" applyAlignment="1">
      <alignment horizontal="center" vertical="center" wrapText="1"/>
    </xf>
    <xf numFmtId="167" fontId="35" fillId="15" borderId="24" xfId="0" applyNumberFormat="1" applyFont="1" applyFill="1" applyBorder="1" applyAlignment="1">
      <alignment horizontal="center" vertical="center" wrapText="1"/>
    </xf>
    <xf numFmtId="0" fontId="35" fillId="17" borderId="36" xfId="0" applyFont="1" applyFill="1" applyBorder="1" applyAlignment="1">
      <alignment horizontal="center" vertical="center" wrapText="1"/>
    </xf>
    <xf numFmtId="0" fontId="35" fillId="17" borderId="60" xfId="0" applyFont="1" applyFill="1" applyBorder="1" applyAlignment="1">
      <alignment horizontal="center" vertical="center" wrapText="1"/>
    </xf>
    <xf numFmtId="49" fontId="38" fillId="15" borderId="36" xfId="0" applyNumberFormat="1" applyFont="1" applyFill="1" applyBorder="1" applyAlignment="1">
      <alignment horizontal="center" vertical="center" wrapText="1"/>
    </xf>
    <xf numFmtId="0" fontId="38" fillId="15" borderId="2" xfId="0" applyNumberFormat="1" applyFont="1" applyFill="1" applyBorder="1" applyAlignment="1">
      <alignment horizontal="center" vertical="center" wrapText="1"/>
    </xf>
    <xf numFmtId="0" fontId="19" fillId="19" borderId="36" xfId="0" applyFont="1" applyFill="1" applyBorder="1" applyAlignment="1">
      <alignment horizontal="center" vertical="center"/>
    </xf>
    <xf numFmtId="0" fontId="19" fillId="19" borderId="60" xfId="0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center" vertical="center"/>
    </xf>
    <xf numFmtId="0" fontId="18" fillId="16" borderId="36" xfId="0" applyFont="1" applyFill="1" applyBorder="1" applyAlignment="1">
      <alignment horizontal="left" vertical="center" wrapText="1"/>
    </xf>
    <xf numFmtId="0" fontId="18" fillId="16" borderId="60" xfId="0" applyFont="1" applyFill="1" applyBorder="1" applyAlignment="1">
      <alignment horizontal="left" vertical="center" wrapText="1"/>
    </xf>
    <xf numFmtId="0" fontId="18" fillId="13" borderId="27" xfId="80" applyFont="1" applyFill="1" applyBorder="1" applyAlignment="1" applyProtection="1">
      <alignment horizontal="center" vertical="center" wrapText="1"/>
    </xf>
    <xf numFmtId="0" fontId="18" fillId="13" borderId="69" xfId="80" applyFont="1" applyFill="1" applyBorder="1" applyAlignment="1" applyProtection="1">
      <alignment horizontal="center" vertical="center" wrapText="1"/>
    </xf>
    <xf numFmtId="0" fontId="18" fillId="13" borderId="28" xfId="80" applyFont="1" applyFill="1" applyBorder="1" applyAlignment="1" applyProtection="1">
      <alignment horizontal="center" vertical="center" wrapText="1"/>
    </xf>
    <xf numFmtId="0" fontId="30" fillId="18" borderId="45" xfId="0" applyFont="1" applyFill="1" applyBorder="1" applyAlignment="1">
      <alignment horizontal="left" vertical="center" wrapText="1"/>
    </xf>
    <xf numFmtId="0" fontId="30" fillId="18" borderId="46" xfId="0" applyFont="1" applyFill="1" applyBorder="1" applyAlignment="1">
      <alignment horizontal="left" vertical="center" wrapText="1"/>
    </xf>
    <xf numFmtId="0" fontId="30" fillId="18" borderId="53" xfId="0" applyFont="1" applyFill="1" applyBorder="1" applyAlignment="1">
      <alignment horizontal="left" vertical="center" wrapText="1"/>
    </xf>
    <xf numFmtId="0" fontId="35" fillId="17" borderId="38" xfId="0" applyFont="1" applyFill="1" applyBorder="1" applyAlignment="1">
      <alignment horizontal="center" vertical="center" wrapText="1"/>
    </xf>
    <xf numFmtId="0" fontId="18" fillId="13" borderId="25" xfId="80" applyFont="1" applyFill="1" applyBorder="1" applyAlignment="1" applyProtection="1">
      <alignment horizontal="center" vertical="center" wrapText="1"/>
    </xf>
    <xf numFmtId="0" fontId="18" fillId="13" borderId="30" xfId="80" applyFont="1" applyFill="1" applyBorder="1" applyAlignment="1" applyProtection="1">
      <alignment horizontal="center" vertical="center" wrapText="1"/>
    </xf>
    <xf numFmtId="0" fontId="18" fillId="13" borderId="70" xfId="80" applyFont="1" applyFill="1" applyBorder="1" applyAlignment="1" applyProtection="1">
      <alignment horizontal="center" vertical="center" wrapText="1"/>
    </xf>
    <xf numFmtId="0" fontId="18" fillId="13" borderId="71" xfId="80" applyFont="1" applyFill="1" applyBorder="1" applyAlignment="1" applyProtection="1">
      <alignment horizontal="center" vertical="center" wrapText="1"/>
    </xf>
    <xf numFmtId="0" fontId="18" fillId="13" borderId="43" xfId="80" applyFont="1" applyFill="1" applyBorder="1" applyAlignment="1" applyProtection="1">
      <alignment horizontal="center" vertical="center" wrapText="1"/>
    </xf>
    <xf numFmtId="0" fontId="18" fillId="13" borderId="52" xfId="80" applyFont="1" applyFill="1" applyBorder="1" applyAlignment="1" applyProtection="1">
      <alignment horizontal="center" vertical="center" wrapText="1"/>
    </xf>
    <xf numFmtId="0" fontId="18" fillId="13" borderId="50" xfId="80" applyFont="1" applyFill="1" applyBorder="1" applyAlignment="1" applyProtection="1">
      <alignment horizontal="center" vertical="center" wrapText="1"/>
    </xf>
    <xf numFmtId="0" fontId="30" fillId="18" borderId="42" xfId="0" applyFont="1" applyFill="1" applyBorder="1" applyAlignment="1">
      <alignment horizontal="left" vertical="center" wrapText="1"/>
    </xf>
    <xf numFmtId="0" fontId="30" fillId="18" borderId="43" xfId="0" applyFont="1" applyFill="1" applyBorder="1" applyAlignment="1">
      <alignment horizontal="left" vertical="center" wrapText="1"/>
    </xf>
    <xf numFmtId="0" fontId="30" fillId="18" borderId="52" xfId="0" applyFont="1" applyFill="1" applyBorder="1" applyAlignment="1">
      <alignment horizontal="left" vertical="center" wrapText="1"/>
    </xf>
    <xf numFmtId="0" fontId="35" fillId="17" borderId="2" xfId="0" applyFont="1" applyFill="1" applyBorder="1" applyAlignment="1">
      <alignment horizontal="center" vertical="center" wrapText="1"/>
    </xf>
    <xf numFmtId="0" fontId="18" fillId="13" borderId="72" xfId="80" applyFont="1" applyFill="1" applyBorder="1" applyAlignment="1" applyProtection="1">
      <alignment horizontal="center" vertical="center" wrapText="1"/>
    </xf>
    <xf numFmtId="0" fontId="27" fillId="0" borderId="93" xfId="0" applyFont="1" applyBorder="1" applyAlignment="1">
      <alignment horizontal="center" vertical="center"/>
    </xf>
    <xf numFmtId="0" fontId="27" fillId="0" borderId="96" xfId="0" applyFont="1" applyBorder="1" applyAlignment="1">
      <alignment horizontal="center" vertical="center"/>
    </xf>
    <xf numFmtId="167" fontId="33" fillId="15" borderId="36" xfId="0" applyNumberFormat="1" applyFont="1" applyFill="1" applyBorder="1" applyAlignment="1">
      <alignment horizontal="center" vertical="center" wrapText="1"/>
    </xf>
    <xf numFmtId="167" fontId="33" fillId="15" borderId="60" xfId="0" applyNumberFormat="1" applyFont="1" applyFill="1" applyBorder="1" applyAlignment="1">
      <alignment horizontal="center" vertical="center" wrapText="1"/>
    </xf>
    <xf numFmtId="167" fontId="33" fillId="15" borderId="2" xfId="0" applyNumberFormat="1" applyFont="1" applyFill="1" applyBorder="1" applyAlignment="1">
      <alignment horizontal="center" vertical="center" wrapText="1"/>
    </xf>
    <xf numFmtId="0" fontId="18" fillId="13" borderId="21" xfId="80" applyFont="1" applyFill="1" applyBorder="1" applyAlignment="1" applyProtection="1">
      <alignment horizontal="center" vertical="center" wrapText="1"/>
    </xf>
    <xf numFmtId="0" fontId="18" fillId="13" borderId="44" xfId="80" applyFont="1" applyFill="1" applyBorder="1" applyAlignment="1" applyProtection="1">
      <alignment horizontal="center" vertical="center" wrapText="1"/>
    </xf>
    <xf numFmtId="0" fontId="27" fillId="0" borderId="87" xfId="0" applyFont="1" applyBorder="1" applyAlignment="1">
      <alignment horizontal="center" vertical="center"/>
    </xf>
    <xf numFmtId="0" fontId="27" fillId="0" borderId="97" xfId="0" applyFont="1" applyBorder="1" applyAlignment="1">
      <alignment horizontal="center" vertical="center"/>
    </xf>
    <xf numFmtId="0" fontId="27" fillId="0" borderId="94" xfId="0" applyFont="1" applyBorder="1" applyAlignment="1">
      <alignment horizontal="center" vertical="center"/>
    </xf>
    <xf numFmtId="0" fontId="40" fillId="0" borderId="94" xfId="0" applyFont="1" applyBorder="1" applyAlignment="1">
      <alignment horizontal="center" vertical="center"/>
    </xf>
    <xf numFmtId="0" fontId="40" fillId="0" borderId="86" xfId="0" applyFont="1" applyBorder="1" applyAlignment="1">
      <alignment horizontal="center" vertical="center"/>
    </xf>
    <xf numFmtId="0" fontId="42" fillId="0" borderId="94" xfId="0" applyFont="1" applyBorder="1" applyAlignment="1">
      <alignment horizontal="center" vertical="center"/>
    </xf>
    <xf numFmtId="0" fontId="42" fillId="0" borderId="86" xfId="0" applyFont="1" applyBorder="1" applyAlignment="1">
      <alignment horizontal="center" vertical="center"/>
    </xf>
    <xf numFmtId="0" fontId="17" fillId="19" borderId="36" xfId="0" applyFont="1" applyFill="1" applyBorder="1" applyAlignment="1">
      <alignment horizontal="center" vertical="center"/>
    </xf>
    <xf numFmtId="0" fontId="17" fillId="19" borderId="60" xfId="0" applyFont="1" applyFill="1" applyBorder="1" applyAlignment="1">
      <alignment horizontal="center" vertical="center"/>
    </xf>
    <xf numFmtId="0" fontId="17" fillId="19" borderId="2" xfId="0" applyFont="1" applyFill="1" applyBorder="1" applyAlignment="1">
      <alignment horizontal="center" vertical="center"/>
    </xf>
    <xf numFmtId="0" fontId="18" fillId="13" borderId="73" xfId="80" applyFont="1" applyFill="1" applyBorder="1" applyAlignment="1" applyProtection="1">
      <alignment horizontal="center" vertical="center" wrapText="1"/>
    </xf>
    <xf numFmtId="0" fontId="18" fillId="13" borderId="26" xfId="80" applyFont="1" applyFill="1" applyBorder="1" applyAlignment="1" applyProtection="1">
      <alignment horizontal="center" vertical="center" wrapText="1"/>
    </xf>
    <xf numFmtId="0" fontId="18" fillId="13" borderId="20" xfId="80" applyFont="1" applyFill="1" applyBorder="1" applyAlignment="1" applyProtection="1">
      <alignment horizontal="center" vertical="center" wrapText="1"/>
    </xf>
    <xf numFmtId="0" fontId="18" fillId="13" borderId="74" xfId="80" applyFont="1" applyFill="1" applyBorder="1" applyAlignment="1" applyProtection="1">
      <alignment horizontal="center" vertical="center" wrapText="1"/>
    </xf>
    <xf numFmtId="0" fontId="18" fillId="13" borderId="22" xfId="80" applyFont="1" applyFill="1" applyBorder="1" applyAlignment="1" applyProtection="1">
      <alignment horizontal="center" vertical="center" wrapText="1"/>
    </xf>
    <xf numFmtId="0" fontId="18" fillId="13" borderId="23" xfId="80" applyFont="1" applyFill="1" applyBorder="1" applyAlignment="1" applyProtection="1">
      <alignment horizontal="center" vertical="center" wrapText="1"/>
    </xf>
    <xf numFmtId="0" fontId="18" fillId="13" borderId="75" xfId="80" applyFont="1" applyFill="1" applyBorder="1" applyAlignment="1" applyProtection="1">
      <alignment horizontal="center" vertical="center" wrapText="1"/>
    </xf>
    <xf numFmtId="0" fontId="18" fillId="13" borderId="76" xfId="80" applyFont="1" applyFill="1" applyBorder="1" applyAlignment="1" applyProtection="1">
      <alignment horizontal="center" vertical="center" wrapText="1"/>
    </xf>
    <xf numFmtId="0" fontId="18" fillId="13" borderId="77" xfId="80" applyFont="1" applyFill="1" applyBorder="1" applyAlignment="1" applyProtection="1">
      <alignment horizontal="center" vertical="center" wrapText="1"/>
    </xf>
    <xf numFmtId="0" fontId="35" fillId="17" borderId="36" xfId="0" applyFont="1" applyFill="1" applyBorder="1" applyAlignment="1">
      <alignment horizontal="left" vertical="center" wrapText="1"/>
    </xf>
    <xf numFmtId="0" fontId="35" fillId="17" borderId="60" xfId="0" applyFont="1" applyFill="1" applyBorder="1" applyAlignment="1">
      <alignment horizontal="left" vertical="center" wrapText="1"/>
    </xf>
    <xf numFmtId="167" fontId="45" fillId="22" borderId="20" xfId="0" applyNumberFormat="1" applyFont="1" applyFill="1" applyBorder="1" applyAlignment="1">
      <alignment horizontal="center" vertical="center" wrapText="1"/>
    </xf>
    <xf numFmtId="167" fontId="45" fillId="22" borderId="21" xfId="0" applyNumberFormat="1" applyFont="1" applyFill="1" applyBorder="1" applyAlignment="1">
      <alignment horizontal="center" vertical="center" wrapText="1"/>
    </xf>
    <xf numFmtId="167" fontId="45" fillId="22" borderId="13" xfId="0" applyNumberFormat="1" applyFont="1" applyFill="1" applyBorder="1" applyAlignment="1">
      <alignment horizontal="center" vertical="center" wrapText="1"/>
    </xf>
    <xf numFmtId="167" fontId="45" fillId="22" borderId="22" xfId="0" applyNumberFormat="1" applyFont="1" applyFill="1" applyBorder="1" applyAlignment="1">
      <alignment horizontal="center" vertical="center" wrapText="1"/>
    </xf>
    <xf numFmtId="167" fontId="45" fillId="22" borderId="23" xfId="0" applyNumberFormat="1" applyFont="1" applyFill="1" applyBorder="1" applyAlignment="1">
      <alignment horizontal="center" vertical="center" wrapText="1"/>
    </xf>
    <xf numFmtId="167" fontId="45" fillId="22" borderId="24" xfId="0" applyNumberFormat="1" applyFont="1" applyFill="1" applyBorder="1" applyAlignment="1">
      <alignment horizontal="center" vertical="center" wrapText="1"/>
    </xf>
    <xf numFmtId="0" fontId="2" fillId="0" borderId="66" xfId="80" applyFont="1" applyBorder="1" applyAlignment="1">
      <alignment horizontal="center" vertical="center" wrapText="1"/>
    </xf>
    <xf numFmtId="0" fontId="2" fillId="0" borderId="80" xfId="80" applyFont="1" applyBorder="1" applyAlignment="1">
      <alignment horizontal="center" vertical="center" wrapText="1"/>
    </xf>
    <xf numFmtId="0" fontId="2" fillId="0" borderId="3" xfId="80" applyFont="1" applyBorder="1" applyAlignment="1">
      <alignment horizontal="center" vertical="center" wrapText="1"/>
    </xf>
    <xf numFmtId="1" fontId="30" fillId="14" borderId="117" xfId="0" applyNumberFormat="1" applyFont="1" applyFill="1" applyBorder="1" applyAlignment="1">
      <alignment horizontal="justify" vertical="center" wrapText="1"/>
    </xf>
    <xf numFmtId="1" fontId="30" fillId="14" borderId="3" xfId="0" applyNumberFormat="1" applyFont="1" applyFill="1" applyBorder="1" applyAlignment="1">
      <alignment horizontal="justify" vertical="center" wrapText="1"/>
    </xf>
    <xf numFmtId="0" fontId="59" fillId="0" borderId="112" xfId="80" applyFont="1" applyBorder="1" applyAlignment="1">
      <alignment horizontal="justify" vertical="center" wrapText="1"/>
    </xf>
    <xf numFmtId="0" fontId="59" fillId="0" borderId="11" xfId="80" applyFont="1" applyBorder="1" applyAlignment="1">
      <alignment horizontal="justify" vertical="center" wrapText="1"/>
    </xf>
    <xf numFmtId="0" fontId="59" fillId="0" borderId="66" xfId="80" applyFont="1" applyBorder="1" applyAlignment="1">
      <alignment horizontal="justify" vertical="center" wrapText="1"/>
    </xf>
    <xf numFmtId="0" fontId="59" fillId="0" borderId="80" xfId="80" applyFont="1" applyBorder="1" applyAlignment="1">
      <alignment horizontal="justify" vertical="center" wrapText="1"/>
    </xf>
    <xf numFmtId="0" fontId="59" fillId="0" borderId="3" xfId="80" applyFont="1" applyBorder="1" applyAlignment="1">
      <alignment horizontal="justify" vertical="center" wrapText="1"/>
    </xf>
    <xf numFmtId="0" fontId="30" fillId="14" borderId="0" xfId="0" applyFont="1" applyFill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35" fillId="21" borderId="60" xfId="0" applyFont="1" applyFill="1" applyBorder="1" applyAlignment="1">
      <alignment horizontal="center" vertical="center"/>
    </xf>
    <xf numFmtId="0" fontId="35" fillId="21" borderId="2" xfId="0" applyFont="1" applyFill="1" applyBorder="1" applyAlignment="1">
      <alignment horizontal="center" vertical="center"/>
    </xf>
    <xf numFmtId="167" fontId="32" fillId="15" borderId="36" xfId="0" applyNumberFormat="1" applyFont="1" applyFill="1" applyBorder="1" applyAlignment="1">
      <alignment horizontal="center" vertical="center" wrapText="1"/>
    </xf>
    <xf numFmtId="167" fontId="32" fillId="15" borderId="60" xfId="0" applyNumberFormat="1" applyFont="1" applyFill="1" applyBorder="1" applyAlignment="1">
      <alignment horizontal="center" vertical="center" wrapText="1"/>
    </xf>
    <xf numFmtId="167" fontId="32" fillId="15" borderId="2" xfId="0" applyNumberFormat="1" applyFont="1" applyFill="1" applyBorder="1" applyAlignment="1">
      <alignment horizontal="center" vertical="center" wrapText="1"/>
    </xf>
    <xf numFmtId="49" fontId="38" fillId="15" borderId="60" xfId="0" applyNumberFormat="1" applyFont="1" applyFill="1" applyBorder="1" applyAlignment="1">
      <alignment horizontal="center" vertical="center" wrapText="1"/>
    </xf>
    <xf numFmtId="49" fontId="38" fillId="15" borderId="2" xfId="0" applyNumberFormat="1" applyFont="1" applyFill="1" applyBorder="1" applyAlignment="1">
      <alignment horizontal="center" vertical="center" wrapText="1"/>
    </xf>
    <xf numFmtId="2" fontId="35" fillId="21" borderId="23" xfId="0" applyNumberFormat="1" applyFont="1" applyFill="1" applyBorder="1" applyAlignment="1">
      <alignment horizontal="center" vertical="center" wrapText="1"/>
    </xf>
    <xf numFmtId="0" fontId="27" fillId="0" borderId="86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/>
    </xf>
    <xf numFmtId="0" fontId="43" fillId="0" borderId="94" xfId="0" applyFont="1" applyBorder="1" applyAlignment="1">
      <alignment horizontal="center" vertical="center"/>
    </xf>
    <xf numFmtId="0" fontId="43" fillId="0" borderId="86" xfId="0" applyFont="1" applyBorder="1" applyAlignment="1">
      <alignment horizontal="center" vertical="center"/>
    </xf>
    <xf numFmtId="0" fontId="43" fillId="0" borderId="98" xfId="0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39" fillId="17" borderId="36" xfId="0" applyFont="1" applyFill="1" applyBorder="1" applyAlignment="1">
      <alignment horizontal="right" vertical="center" wrapText="1"/>
    </xf>
    <xf numFmtId="0" fontId="39" fillId="17" borderId="60" xfId="0" applyFont="1" applyFill="1" applyBorder="1" applyAlignment="1">
      <alignment horizontal="right" vertical="center" wrapText="1"/>
    </xf>
    <xf numFmtId="167" fontId="35" fillId="15" borderId="78" xfId="0" applyNumberFormat="1" applyFont="1" applyFill="1" applyBorder="1" applyAlignment="1">
      <alignment horizontal="center" vertical="center" wrapText="1"/>
    </xf>
    <xf numFmtId="167" fontId="35" fillId="15" borderId="79" xfId="0" applyNumberFormat="1" applyFont="1" applyFill="1" applyBorder="1" applyAlignment="1">
      <alignment horizontal="center" vertical="center" wrapText="1"/>
    </xf>
    <xf numFmtId="167" fontId="35" fillId="15" borderId="21" xfId="0" applyNumberFormat="1" applyFont="1" applyFill="1" applyBorder="1" applyAlignment="1">
      <alignment horizontal="center" vertical="center" wrapText="1"/>
    </xf>
    <xf numFmtId="167" fontId="35" fillId="15" borderId="23" xfId="0" applyNumberFormat="1" applyFont="1" applyFill="1" applyBorder="1" applyAlignment="1">
      <alignment horizontal="center" vertical="center" wrapText="1"/>
    </xf>
    <xf numFmtId="167" fontId="35" fillId="15" borderId="80" xfId="0" applyNumberFormat="1" applyFont="1" applyFill="1" applyBorder="1" applyAlignment="1">
      <alignment horizontal="center" vertical="center" wrapText="1"/>
    </xf>
    <xf numFmtId="167" fontId="35" fillId="15" borderId="0" xfId="0" applyNumberFormat="1" applyFont="1" applyFill="1" applyBorder="1" applyAlignment="1">
      <alignment horizontal="center" vertical="center" wrapText="1"/>
    </xf>
    <xf numFmtId="42" fontId="35" fillId="15" borderId="78" xfId="72" applyFont="1" applyFill="1" applyBorder="1" applyAlignment="1">
      <alignment horizontal="center" vertical="center" wrapText="1"/>
    </xf>
    <xf numFmtId="42" fontId="35" fillId="15" borderId="79" xfId="72" applyFont="1" applyFill="1" applyBorder="1" applyAlignment="1">
      <alignment horizontal="center" vertical="center" wrapText="1"/>
    </xf>
    <xf numFmtId="0" fontId="2" fillId="0" borderId="112" xfId="80" applyFont="1" applyBorder="1" applyAlignment="1">
      <alignment horizontal="center" vertical="center" wrapText="1"/>
    </xf>
    <xf numFmtId="0" fontId="2" fillId="0" borderId="11" xfId="80" applyFont="1" applyBorder="1" applyAlignment="1">
      <alignment horizontal="center" vertical="center" wrapText="1"/>
    </xf>
    <xf numFmtId="1" fontId="63" fillId="14" borderId="114" xfId="0" applyNumberFormat="1" applyFont="1" applyFill="1" applyBorder="1" applyAlignment="1">
      <alignment horizontal="justify" vertical="center" wrapText="1"/>
    </xf>
    <xf numFmtId="1" fontId="63" fillId="14" borderId="14" xfId="0" applyNumberFormat="1" applyFont="1" applyFill="1" applyBorder="1" applyAlignment="1">
      <alignment horizontal="justify" vertical="center" wrapText="1"/>
    </xf>
    <xf numFmtId="1" fontId="63" fillId="14" borderId="4" xfId="0" applyNumberFormat="1" applyFont="1" applyFill="1" applyBorder="1" applyAlignment="1">
      <alignment horizontal="justify" vertical="center" wrapText="1"/>
    </xf>
    <xf numFmtId="0" fontId="29" fillId="0" borderId="33" xfId="0" applyFont="1" applyBorder="1" applyAlignment="1">
      <alignment horizontal="left"/>
    </xf>
    <xf numFmtId="0" fontId="49" fillId="0" borderId="36" xfId="0" applyFont="1" applyBorder="1" applyAlignment="1" applyProtection="1">
      <alignment horizontal="center" vertical="center" wrapText="1"/>
      <protection hidden="1"/>
    </xf>
    <xf numFmtId="0" fontId="49" fillId="0" borderId="60" xfId="0" applyFont="1" applyBorder="1" applyAlignment="1" applyProtection="1">
      <alignment horizontal="center" vertical="center" wrapText="1"/>
      <protection hidden="1"/>
    </xf>
    <xf numFmtId="0" fontId="49" fillId="0" borderId="2" xfId="0" applyFont="1" applyBorder="1" applyAlignment="1" applyProtection="1">
      <alignment horizontal="center" vertical="center" wrapText="1"/>
      <protection hidden="1"/>
    </xf>
    <xf numFmtId="0" fontId="0" fillId="0" borderId="33" xfId="0" applyBorder="1" applyAlignment="1">
      <alignment horizontal="center"/>
    </xf>
  </cellXfs>
  <cellStyles count="10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stilo 1" xfId="22"/>
    <cellStyle name="Euro" xfId="23"/>
    <cellStyle name="Euro 2" xfId="24"/>
    <cellStyle name="Hipervínculo 2" xfId="25"/>
    <cellStyle name="Millares" xfId="26" builtinId="3"/>
    <cellStyle name="Millares [0]" xfId="106" builtinId="6"/>
    <cellStyle name="Millares 10" xfId="27"/>
    <cellStyle name="Millares 10 2" xfId="28"/>
    <cellStyle name="Millares 11" xfId="29"/>
    <cellStyle name="Millares 11 2" xfId="30"/>
    <cellStyle name="Millares 12" xfId="31"/>
    <cellStyle name="Millares 12 2" xfId="32"/>
    <cellStyle name="Millares 13" xfId="33"/>
    <cellStyle name="Millares 13 2" xfId="34"/>
    <cellStyle name="Millares 14" xfId="35"/>
    <cellStyle name="Millares 14 2" xfId="36"/>
    <cellStyle name="Millares 15" xfId="37"/>
    <cellStyle name="Millares 15 2" xfId="38"/>
    <cellStyle name="Millares 16" xfId="39"/>
    <cellStyle name="Millares 16 2" xfId="40"/>
    <cellStyle name="Millares 17" xfId="41"/>
    <cellStyle name="Millares 18" xfId="42"/>
    <cellStyle name="Millares 19" xfId="43"/>
    <cellStyle name="Millares 2" xfId="44"/>
    <cellStyle name="Millares 2 2" xfId="45"/>
    <cellStyle name="Millares 2 2 2" xfId="46"/>
    <cellStyle name="Millares 2 3" xfId="47"/>
    <cellStyle name="Millares 2 4" xfId="48"/>
    <cellStyle name="Millares 2 4 2" xfId="49"/>
    <cellStyle name="Millares 2 5" xfId="50"/>
    <cellStyle name="Millares 2 5 2" xfId="51"/>
    <cellStyle name="Millares 2 6" xfId="52"/>
    <cellStyle name="Millares 2 6 2" xfId="53"/>
    <cellStyle name="Millares 2 7" xfId="54"/>
    <cellStyle name="Millares 20" xfId="55"/>
    <cellStyle name="Millares 3" xfId="56"/>
    <cellStyle name="Millares 3 2" xfId="57"/>
    <cellStyle name="Millares 3 3" xfId="58"/>
    <cellStyle name="Millares 3 4" xfId="59"/>
    <cellStyle name="Millares 4" xfId="60"/>
    <cellStyle name="Millares 4 2" xfId="61"/>
    <cellStyle name="Millares 5" xfId="62"/>
    <cellStyle name="Millares 5 2" xfId="63"/>
    <cellStyle name="Millares 5 3" xfId="64"/>
    <cellStyle name="Millares 6" xfId="65"/>
    <cellStyle name="Millares 6 2" xfId="66"/>
    <cellStyle name="Millares 7" xfId="67"/>
    <cellStyle name="Millares 8" xfId="68"/>
    <cellStyle name="Millares 8 2" xfId="69"/>
    <cellStyle name="Millares 9" xfId="70"/>
    <cellStyle name="Millares 9 2" xfId="71"/>
    <cellStyle name="Moneda [0]" xfId="72" builtinId="7"/>
    <cellStyle name="Moneda 2" xfId="73"/>
    <cellStyle name="Moneda 3" xfId="74"/>
    <cellStyle name="Moneda 4" xfId="75"/>
    <cellStyle name="Moneda 5" xfId="76"/>
    <cellStyle name="Moneda 6" xfId="77"/>
    <cellStyle name="Moneda 7" xfId="78"/>
    <cellStyle name="Normal" xfId="0" builtinId="0"/>
    <cellStyle name="Normal 2" xfId="79"/>
    <cellStyle name="Normal 2 2" xfId="80"/>
    <cellStyle name="Normal 2 2 2" xfId="81"/>
    <cellStyle name="Normal 2 3" xfId="82"/>
    <cellStyle name="Normal 2 4" xfId="108"/>
    <cellStyle name="Normal 3" xfId="83"/>
    <cellStyle name="Normal 3 2" xfId="84"/>
    <cellStyle name="Normal 4" xfId="85"/>
    <cellStyle name="Normal 5" xfId="86"/>
    <cellStyle name="Normal 5 2" xfId="87"/>
    <cellStyle name="Normal 5 2 2" xfId="88"/>
    <cellStyle name="Normal 5 3" xfId="89"/>
    <cellStyle name="Normal 6" xfId="90"/>
    <cellStyle name="Normal 7" xfId="91"/>
    <cellStyle name="Porcentaje" xfId="107" builtinId="5"/>
    <cellStyle name="Porcentaje 2" xfId="92"/>
    <cellStyle name="Porcentual 2" xfId="93"/>
    <cellStyle name="Porcentual 2 2" xfId="94"/>
    <cellStyle name="Porcentual 2 2 2" xfId="95"/>
    <cellStyle name="Porcentual 2 2 2 2" xfId="96"/>
    <cellStyle name="Porcentual 3" xfId="97"/>
    <cellStyle name="Porcentual 3 2" xfId="98"/>
    <cellStyle name="Porcentual 3 3" xfId="99"/>
    <cellStyle name="Porcentual 4" xfId="100"/>
    <cellStyle name="Porcentual 4 2" xfId="101"/>
    <cellStyle name="Porcentual 5" xfId="102"/>
    <cellStyle name="Porcentual 6" xfId="103"/>
    <cellStyle name="Porcentual 6 2" xfId="104"/>
    <cellStyle name="Título de hoja" xfId="105"/>
  </cellStyles>
  <dxfs count="4"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%20-%20Universidad%20Libre/Presupuesto%202020/Anexo%20No.%201%20Servicios%20Public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entes"/>
      <sheetName val="Area 05"/>
      <sheetName val="Area 07"/>
      <sheetName val="Sede Centro"/>
      <sheetName val="Sede Belmonte"/>
    </sheetNames>
    <sheetDataSet>
      <sheetData sheetId="0"/>
      <sheetData sheetId="1"/>
      <sheetData sheetId="2"/>
      <sheetData sheetId="3"/>
      <sheetData sheetId="4">
        <row r="85">
          <cell r="G85">
            <v>20000</v>
          </cell>
          <cell r="H85">
            <v>66000</v>
          </cell>
          <cell r="I85">
            <v>156000</v>
          </cell>
          <cell r="J85">
            <v>12000</v>
          </cell>
          <cell r="K85">
            <v>16000</v>
          </cell>
          <cell r="L85">
            <v>156000</v>
          </cell>
          <cell r="M85">
            <v>6000</v>
          </cell>
          <cell r="N85">
            <v>20000</v>
          </cell>
          <cell r="O85">
            <v>546000</v>
          </cell>
          <cell r="P85">
            <v>195000</v>
          </cell>
          <cell r="Q85">
            <v>39000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4" workbookViewId="0">
      <selection activeCell="C18" sqref="C18"/>
    </sheetView>
  </sheetViews>
  <sheetFormatPr baseColWidth="10" defaultRowHeight="12.75"/>
  <cols>
    <col min="1" max="1" width="3.140625" style="202" customWidth="1"/>
    <col min="2" max="2" width="34.5703125" style="202" customWidth="1"/>
    <col min="3" max="3" width="15.140625" style="202" customWidth="1"/>
    <col min="4" max="4" width="23.42578125" style="202" customWidth="1"/>
    <col min="5" max="5" width="7" style="202" customWidth="1"/>
    <col min="6" max="6" width="31.5703125" style="202" customWidth="1"/>
    <col min="7" max="16384" width="11.42578125" style="202"/>
  </cols>
  <sheetData>
    <row r="1" spans="1:10" s="1" customFormat="1" ht="20.25" customHeight="1">
      <c r="A1" s="193"/>
      <c r="B1" s="447"/>
      <c r="C1" s="448"/>
      <c r="D1" s="448"/>
      <c r="E1" s="448"/>
      <c r="F1" s="448"/>
      <c r="G1" s="3"/>
    </row>
    <row r="2" spans="1:10" s="1" customFormat="1" ht="23.25" customHeight="1">
      <c r="A2" s="194"/>
      <c r="B2" s="449" t="s">
        <v>4</v>
      </c>
      <c r="C2" s="450"/>
      <c r="D2" s="450"/>
      <c r="E2" s="450"/>
      <c r="F2" s="450"/>
      <c r="G2" s="3"/>
    </row>
    <row r="3" spans="1:10" s="1" customFormat="1" ht="23.25" customHeight="1">
      <c r="A3" s="194"/>
      <c r="B3" s="451" t="s">
        <v>283</v>
      </c>
      <c r="C3" s="452"/>
      <c r="D3" s="452"/>
      <c r="E3" s="452"/>
      <c r="F3" s="452"/>
      <c r="G3" s="3"/>
    </row>
    <row r="4" spans="1:10" s="1" customFormat="1" ht="10.5" customHeight="1">
      <c r="A4" s="18"/>
      <c r="B4" s="453"/>
      <c r="C4" s="454"/>
      <c r="D4" s="454"/>
      <c r="E4" s="454"/>
      <c r="F4" s="454"/>
      <c r="G4" s="3"/>
    </row>
    <row r="5" spans="1:10" s="1" customFormat="1" ht="10.5" customHeight="1" thickBot="1">
      <c r="A5" s="194"/>
      <c r="B5" s="455"/>
      <c r="C5" s="448"/>
      <c r="D5" s="448"/>
      <c r="E5" s="448"/>
      <c r="F5" s="448"/>
      <c r="G5" s="3"/>
    </row>
    <row r="6" spans="1:10" s="54" customFormat="1" ht="25.5" customHeight="1" thickBot="1">
      <c r="B6" s="195" t="s">
        <v>12</v>
      </c>
      <c r="C6" s="456" t="s">
        <v>284</v>
      </c>
      <c r="D6" s="457"/>
      <c r="E6" s="196" t="s">
        <v>114</v>
      </c>
      <c r="F6" s="262" t="s">
        <v>285</v>
      </c>
    </row>
    <row r="7" spans="1:10" s="200" customFormat="1" ht="13.5" thickBot="1">
      <c r="A7" s="197"/>
      <c r="B7" s="198"/>
      <c r="C7" s="198"/>
      <c r="D7" s="198"/>
      <c r="E7" s="199"/>
      <c r="F7" s="199"/>
      <c r="G7" s="197"/>
    </row>
    <row r="8" spans="1:10" s="200" customFormat="1" ht="16.5" customHeight="1" thickBot="1">
      <c r="B8" s="458" t="s">
        <v>1</v>
      </c>
      <c r="C8" s="459"/>
      <c r="D8" s="459"/>
      <c r="E8" s="459"/>
      <c r="F8" s="460"/>
    </row>
    <row r="9" spans="1:10" s="200" customFormat="1" ht="16.5" customHeight="1" thickBot="1">
      <c r="B9" s="201" t="s">
        <v>144</v>
      </c>
      <c r="C9" s="458" t="str">
        <f>+VLOOKUP(B12,Listas!$B$7:$D$98,3,FALSE)</f>
        <v>UNIDADES DE APOYO DIRECTIVO</v>
      </c>
      <c r="D9" s="459"/>
      <c r="E9" s="459"/>
      <c r="F9" s="460"/>
    </row>
    <row r="10" spans="1:10" s="200" customFormat="1" ht="13.5" thickBot="1">
      <c r="B10" s="201" t="s">
        <v>8</v>
      </c>
      <c r="C10" s="201"/>
      <c r="D10" s="458" t="s">
        <v>9</v>
      </c>
      <c r="E10" s="460"/>
      <c r="F10" s="201"/>
    </row>
    <row r="11" spans="1:10" s="200" customFormat="1" ht="16.5" customHeight="1" thickBot="1">
      <c r="B11" s="458" t="s">
        <v>205</v>
      </c>
      <c r="C11" s="459"/>
      <c r="D11" s="460"/>
      <c r="E11" s="458" t="s">
        <v>7</v>
      </c>
      <c r="F11" s="460"/>
    </row>
    <row r="12" spans="1:10" s="54" customFormat="1" ht="16.5" customHeight="1">
      <c r="B12" s="463" t="s">
        <v>408</v>
      </c>
      <c r="C12" s="464"/>
      <c r="D12" s="465"/>
      <c r="E12" s="475" t="str">
        <f>+VLOOKUP($B$12,Listas!$B$8:$C$98,2,FALSE)</f>
        <v>91010111</v>
      </c>
      <c r="F12" s="476"/>
    </row>
    <row r="13" spans="1:10" s="54" customFormat="1" ht="16.5" customHeight="1" thickBot="1">
      <c r="B13" s="466"/>
      <c r="C13" s="467"/>
      <c r="D13" s="468"/>
      <c r="E13" s="477"/>
      <c r="F13" s="478"/>
      <c r="G13" s="202"/>
      <c r="H13" s="202"/>
      <c r="I13" s="202"/>
      <c r="J13" s="202"/>
    </row>
    <row r="14" spans="1:10" ht="13.5" thickBot="1">
      <c r="B14" s="203"/>
      <c r="C14" s="204"/>
      <c r="D14" s="205"/>
      <c r="E14" s="204"/>
      <c r="F14" s="206"/>
    </row>
    <row r="15" spans="1:10" s="207" customFormat="1" ht="13.5" thickBot="1">
      <c r="B15" s="472" t="s">
        <v>143</v>
      </c>
      <c r="C15" s="473"/>
      <c r="D15" s="473"/>
      <c r="E15" s="474"/>
      <c r="F15" s="208" t="s">
        <v>251</v>
      </c>
      <c r="G15" s="202"/>
      <c r="H15" s="202"/>
      <c r="I15" s="202"/>
      <c r="J15" s="202"/>
    </row>
    <row r="16" spans="1:10" ht="13.5" thickBot="1">
      <c r="B16" s="209" t="s">
        <v>140</v>
      </c>
      <c r="C16" s="210"/>
      <c r="D16" s="211"/>
      <c r="E16" s="212"/>
      <c r="F16" s="213"/>
    </row>
    <row r="17" spans="2:7">
      <c r="B17" s="214" t="s">
        <v>136</v>
      </c>
      <c r="C17" s="215"/>
      <c r="D17" s="216"/>
      <c r="E17" s="217"/>
      <c r="F17" s="288">
        <f>+INGRESOS!L27</f>
        <v>0</v>
      </c>
    </row>
    <row r="18" spans="2:7">
      <c r="B18" s="218" t="s">
        <v>137</v>
      </c>
      <c r="C18" s="219"/>
      <c r="D18" s="220"/>
      <c r="E18" s="221"/>
      <c r="F18" s="289">
        <f>+INGRESOS!L28</f>
        <v>0</v>
      </c>
    </row>
    <row r="19" spans="2:7" hidden="1">
      <c r="B19" s="223" t="s">
        <v>138</v>
      </c>
      <c r="C19" s="224"/>
      <c r="D19" s="225"/>
      <c r="E19" s="222"/>
      <c r="F19" s="222"/>
    </row>
    <row r="20" spans="2:7" hidden="1">
      <c r="B20" s="223" t="s">
        <v>139</v>
      </c>
      <c r="C20" s="224"/>
      <c r="D20" s="225"/>
      <c r="E20" s="222"/>
      <c r="F20" s="222"/>
    </row>
    <row r="21" spans="2:7" hidden="1">
      <c r="B21" s="218" t="s">
        <v>270</v>
      </c>
      <c r="C21" s="224"/>
      <c r="D21" s="225"/>
      <c r="E21" s="222"/>
      <c r="F21" s="222"/>
    </row>
    <row r="22" spans="2:7">
      <c r="B22" s="226" t="s">
        <v>134</v>
      </c>
      <c r="C22" s="224"/>
      <c r="D22" s="225"/>
      <c r="E22" s="222"/>
      <c r="F22" s="289">
        <f>+INGRESOS!L65</f>
        <v>0</v>
      </c>
    </row>
    <row r="23" spans="2:7">
      <c r="B23" s="218" t="s">
        <v>54</v>
      </c>
      <c r="C23" s="224"/>
      <c r="D23" s="225"/>
      <c r="E23" s="222"/>
      <c r="F23" s="289">
        <f>+INGRESOS!L76</f>
        <v>0</v>
      </c>
    </row>
    <row r="24" spans="2:7">
      <c r="B24" s="218" t="s">
        <v>135</v>
      </c>
      <c r="C24" s="224"/>
      <c r="D24" s="225"/>
      <c r="E24" s="222"/>
      <c r="F24" s="289">
        <f>+INGRESOS!L77</f>
        <v>0</v>
      </c>
    </row>
    <row r="25" spans="2:7">
      <c r="B25" s="227" t="s">
        <v>274</v>
      </c>
      <c r="C25" s="224"/>
      <c r="D25" s="225"/>
      <c r="E25" s="222"/>
      <c r="F25" s="289">
        <f>+INGRESOS!F103</f>
        <v>0</v>
      </c>
    </row>
    <row r="26" spans="2:7" ht="13.5" thickBot="1">
      <c r="B26" s="228" t="s">
        <v>273</v>
      </c>
      <c r="C26" s="229"/>
      <c r="D26" s="230"/>
      <c r="E26" s="231"/>
      <c r="F26" s="290">
        <f>+INGRESOS!L103</f>
        <v>0</v>
      </c>
    </row>
    <row r="27" spans="2:7" ht="13.5" thickBot="1">
      <c r="B27" s="232" t="s">
        <v>133</v>
      </c>
      <c r="C27" s="233"/>
      <c r="D27" s="233"/>
      <c r="E27" s="234"/>
      <c r="F27" s="291">
        <f>+SUM(F17:F26)</f>
        <v>0</v>
      </c>
      <c r="G27" s="292">
        <f>+F27-INGRESOS!L105</f>
        <v>0</v>
      </c>
    </row>
    <row r="28" spans="2:7" ht="13.5" thickBot="1">
      <c r="B28" s="209"/>
      <c r="C28" s="210"/>
      <c r="D28" s="211"/>
      <c r="E28" s="212"/>
      <c r="F28" s="213"/>
    </row>
    <row r="29" spans="2:7">
      <c r="B29" s="469" t="s">
        <v>271</v>
      </c>
      <c r="C29" s="470"/>
      <c r="D29" s="470"/>
      <c r="E29" s="471"/>
      <c r="F29" s="294"/>
    </row>
    <row r="30" spans="2:7">
      <c r="B30" s="238" t="s">
        <v>272</v>
      </c>
      <c r="C30" s="235"/>
      <c r="D30" s="236"/>
      <c r="E30" s="293">
        <v>0.2</v>
      </c>
      <c r="F30" s="294">
        <f>+MROUND(F27*E30,1000)</f>
        <v>0</v>
      </c>
    </row>
    <row r="31" spans="2:7">
      <c r="B31" s="238" t="s">
        <v>281</v>
      </c>
      <c r="C31" s="235"/>
      <c r="D31" s="236"/>
      <c r="E31" s="237"/>
      <c r="F31" s="294"/>
    </row>
    <row r="32" spans="2:7" ht="13.5" thickBot="1">
      <c r="B32" s="238" t="s">
        <v>282</v>
      </c>
      <c r="C32" s="235"/>
      <c r="D32" s="236"/>
      <c r="E32" s="237"/>
      <c r="F32" s="294"/>
    </row>
    <row r="33" spans="2:6" ht="13.5" thickBot="1">
      <c r="B33" s="232" t="s">
        <v>142</v>
      </c>
      <c r="C33" s="233"/>
      <c r="D33" s="233"/>
      <c r="E33" s="234"/>
      <c r="F33" s="295">
        <f>+SUM(F29:F32)</f>
        <v>0</v>
      </c>
    </row>
    <row r="34" spans="2:6" ht="13.5" thickBot="1">
      <c r="B34" s="243"/>
      <c r="C34" s="239"/>
      <c r="D34" s="240"/>
      <c r="E34" s="241"/>
      <c r="F34" s="242"/>
    </row>
    <row r="35" spans="2:6" ht="13.5" thickBot="1">
      <c r="B35" s="244" t="s">
        <v>141</v>
      </c>
      <c r="C35" s="245"/>
      <c r="D35" s="246"/>
      <c r="E35" s="247"/>
      <c r="F35" s="296">
        <f>+F27-F33</f>
        <v>0</v>
      </c>
    </row>
    <row r="37" spans="2:6" ht="13.5" thickBot="1"/>
    <row r="38" spans="2:6" ht="9" customHeight="1" thickBot="1">
      <c r="B38" s="248"/>
      <c r="C38" s="249"/>
      <c r="D38" s="250"/>
      <c r="E38" s="248"/>
      <c r="F38" s="251"/>
    </row>
    <row r="39" spans="2:6" s="252" customFormat="1">
      <c r="B39" s="253" t="s">
        <v>10</v>
      </c>
      <c r="C39" s="461" t="s">
        <v>131</v>
      </c>
      <c r="D39" s="462"/>
      <c r="E39" s="461" t="s">
        <v>132</v>
      </c>
      <c r="F39" s="462"/>
    </row>
    <row r="40" spans="2:6">
      <c r="B40" s="254" t="s">
        <v>233</v>
      </c>
      <c r="C40" s="254" t="s">
        <v>233</v>
      </c>
      <c r="D40" s="255"/>
      <c r="E40" s="254" t="s">
        <v>233</v>
      </c>
      <c r="F40" s="256" t="s">
        <v>442</v>
      </c>
    </row>
    <row r="41" spans="2:6">
      <c r="B41" s="257" t="s">
        <v>234</v>
      </c>
      <c r="C41" s="257" t="s">
        <v>234</v>
      </c>
      <c r="D41" s="255"/>
      <c r="E41" s="257" t="s">
        <v>246</v>
      </c>
      <c r="F41" s="256" t="s">
        <v>443</v>
      </c>
    </row>
    <row r="42" spans="2:6">
      <c r="B42" s="257" t="s">
        <v>237</v>
      </c>
      <c r="C42" s="257" t="s">
        <v>235</v>
      </c>
      <c r="D42" s="255"/>
      <c r="E42" s="257" t="s">
        <v>237</v>
      </c>
      <c r="F42" s="256"/>
    </row>
    <row r="43" spans="2:6" ht="10.5" customHeight="1" thickBot="1">
      <c r="B43" s="258"/>
      <c r="C43" s="259"/>
      <c r="D43" s="260"/>
      <c r="E43" s="258"/>
      <c r="F43" s="261"/>
    </row>
    <row r="48" spans="2:6">
      <c r="B48" s="202" t="str">
        <f>UPPER(B43)</f>
        <v/>
      </c>
    </row>
  </sheetData>
  <mergeCells count="17">
    <mergeCell ref="C6:D6"/>
    <mergeCell ref="C9:F9"/>
    <mergeCell ref="D10:E10"/>
    <mergeCell ref="E39:F39"/>
    <mergeCell ref="C39:D39"/>
    <mergeCell ref="B8:F8"/>
    <mergeCell ref="B12:D13"/>
    <mergeCell ref="B29:E29"/>
    <mergeCell ref="B15:E15"/>
    <mergeCell ref="B11:D11"/>
    <mergeCell ref="E11:F11"/>
    <mergeCell ref="E12:F13"/>
    <mergeCell ref="B1:F1"/>
    <mergeCell ref="B2:F2"/>
    <mergeCell ref="B3:F3"/>
    <mergeCell ref="B4:F4"/>
    <mergeCell ref="B5:F5"/>
  </mergeCells>
  <printOptions horizontalCentered="1"/>
  <pageMargins left="0.11811023622047245" right="0.11811023622047245" top="0.74803149606299213" bottom="0.74803149606299213" header="0.31496062992125984" footer="0.31496062992125984"/>
  <pageSetup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Listas!$B$8:$B$98</xm:f>
          </x14:formula1>
          <xm:sqref>B12:D13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opLeftCell="A76" zoomScale="80" zoomScaleNormal="80" workbookViewId="0">
      <selection activeCell="C24" sqref="C24"/>
    </sheetView>
  </sheetViews>
  <sheetFormatPr baseColWidth="10" defaultRowHeight="12.75"/>
  <cols>
    <col min="1" max="1" width="37.28515625" style="60" customWidth="1"/>
    <col min="2" max="2" width="17.85546875" style="60" customWidth="1"/>
    <col min="3" max="3" width="14.28515625" style="60" customWidth="1"/>
    <col min="4" max="4" width="17.140625" style="60" customWidth="1"/>
    <col min="5" max="5" width="20.140625" style="60" customWidth="1"/>
    <col min="6" max="6" width="13.5703125" style="60" customWidth="1"/>
    <col min="7" max="7" width="15" style="60" customWidth="1"/>
    <col min="8" max="8" width="16.42578125" style="60" customWidth="1"/>
    <col min="9" max="9" width="15" style="60" customWidth="1"/>
    <col min="10" max="10" width="14.42578125" style="60" customWidth="1"/>
    <col min="11" max="11" width="16.42578125" style="60" customWidth="1"/>
    <col min="12" max="12" width="21.28515625" style="60" customWidth="1"/>
    <col min="13" max="16384" width="11.42578125" style="60"/>
  </cols>
  <sheetData>
    <row r="1" spans="1:13" s="37" customFormat="1" ht="20.25" customHeight="1">
      <c r="A1" s="507"/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38"/>
    </row>
    <row r="2" spans="1:13" s="37" customFormat="1" ht="23.25" customHeight="1">
      <c r="A2" s="517" t="s">
        <v>4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38"/>
    </row>
    <row r="3" spans="1:13" s="37" customFormat="1" ht="23.25" customHeight="1">
      <c r="A3" s="519" t="s">
        <v>113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38"/>
    </row>
    <row r="4" spans="1:13" s="37" customFormat="1" ht="10.5" customHeight="1">
      <c r="A4" s="514"/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38"/>
    </row>
    <row r="5" spans="1:13" s="37" customFormat="1" ht="10.5" customHeight="1" thickBot="1">
      <c r="A5" s="516"/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38"/>
    </row>
    <row r="6" spans="1:13" s="7" customFormat="1" ht="25.5" customHeight="1" thickBot="1">
      <c r="A6" s="41" t="s">
        <v>12</v>
      </c>
      <c r="B6" s="509" t="str">
        <f>+TOTAL!C6</f>
        <v>PEREIRA</v>
      </c>
      <c r="C6" s="510"/>
      <c r="D6" s="510"/>
      <c r="E6" s="510"/>
      <c r="F6" s="510"/>
      <c r="G6" s="510"/>
      <c r="H6" s="510"/>
      <c r="I6" s="511"/>
      <c r="J6" s="41" t="s">
        <v>114</v>
      </c>
      <c r="K6" s="481" t="str">
        <f>+TOTAL!F6</f>
        <v>2020</v>
      </c>
      <c r="L6" s="482"/>
    </row>
    <row r="7" spans="1:13" s="53" customFormat="1" ht="13.5" thickBot="1">
      <c r="A7" s="50"/>
      <c r="B7" s="50"/>
      <c r="C7" s="50"/>
      <c r="D7" s="51"/>
      <c r="E7" s="50"/>
      <c r="F7" s="50"/>
      <c r="G7" s="52"/>
      <c r="H7" s="52"/>
      <c r="I7" s="50"/>
      <c r="J7" s="52"/>
      <c r="K7" s="52"/>
      <c r="L7" s="52"/>
    </row>
    <row r="8" spans="1:13" s="54" customFormat="1" ht="16.5" customHeight="1" thickBot="1">
      <c r="A8" s="509" t="s">
        <v>1</v>
      </c>
      <c r="B8" s="510"/>
      <c r="C8" s="510"/>
      <c r="D8" s="510"/>
      <c r="E8" s="510"/>
      <c r="F8" s="510"/>
      <c r="G8" s="510"/>
      <c r="H8" s="510"/>
      <c r="I8" s="510"/>
      <c r="J8" s="510"/>
      <c r="K8" s="510"/>
      <c r="L8" s="511"/>
    </row>
    <row r="9" spans="1:13" s="54" customFormat="1" ht="16.5" customHeight="1" thickBot="1">
      <c r="A9" s="509" t="s">
        <v>2</v>
      </c>
      <c r="B9" s="510"/>
      <c r="C9" s="510"/>
      <c r="D9" s="510"/>
      <c r="E9" s="510"/>
      <c r="F9" s="510"/>
      <c r="G9" s="510"/>
      <c r="H9" s="510"/>
      <c r="I9" s="511"/>
      <c r="J9" s="509" t="s">
        <v>13</v>
      </c>
      <c r="K9" s="510"/>
      <c r="L9" s="511"/>
    </row>
    <row r="10" spans="1:13" s="54" customFormat="1" ht="15.75" customHeight="1">
      <c r="A10" s="535" t="str">
        <f>+TOTAL!B12</f>
        <v>SGC - Oficina de Sistema de Gestion de Calidad</v>
      </c>
      <c r="B10" s="536"/>
      <c r="C10" s="536"/>
      <c r="D10" s="536"/>
      <c r="E10" s="536"/>
      <c r="F10" s="536"/>
      <c r="G10" s="536"/>
      <c r="H10" s="536"/>
      <c r="I10" s="537"/>
      <c r="J10" s="535" t="str">
        <f>+TOTAL!E12</f>
        <v>91010111</v>
      </c>
      <c r="K10" s="536"/>
      <c r="L10" s="537"/>
    </row>
    <row r="11" spans="1:13" s="54" customFormat="1" ht="15.75" customHeight="1" thickBot="1">
      <c r="A11" s="538"/>
      <c r="B11" s="539"/>
      <c r="C11" s="539"/>
      <c r="D11" s="539"/>
      <c r="E11" s="539"/>
      <c r="F11" s="539"/>
      <c r="G11" s="539"/>
      <c r="H11" s="539"/>
      <c r="I11" s="540"/>
      <c r="J11" s="538"/>
      <c r="K11" s="539"/>
      <c r="L11" s="540"/>
    </row>
    <row r="12" spans="1:13" s="54" customFormat="1" ht="14.25" customHeight="1" thickBot="1">
      <c r="A12" s="55"/>
      <c r="B12" s="56"/>
      <c r="C12" s="56"/>
      <c r="D12" s="57"/>
      <c r="E12" s="57"/>
      <c r="F12" s="58"/>
      <c r="G12" s="58"/>
      <c r="H12" s="58"/>
      <c r="I12" s="58"/>
      <c r="J12" s="58"/>
      <c r="K12" s="58"/>
      <c r="L12" s="59"/>
    </row>
    <row r="13" spans="1:13" ht="35.25" customHeight="1" thickBot="1">
      <c r="A13" s="521" t="s">
        <v>84</v>
      </c>
      <c r="B13" s="522"/>
      <c r="C13" s="522"/>
      <c r="D13" s="522"/>
      <c r="E13" s="522"/>
      <c r="F13" s="522"/>
      <c r="G13" s="522"/>
      <c r="H13" s="522"/>
      <c r="I13" s="522"/>
      <c r="J13" s="522"/>
      <c r="K13" s="522"/>
      <c r="L13" s="523"/>
    </row>
    <row r="14" spans="1:13" ht="31.5" customHeight="1">
      <c r="A14" s="488" t="s">
        <v>82</v>
      </c>
      <c r="B14" s="490" t="s">
        <v>83</v>
      </c>
      <c r="C14" s="490"/>
      <c r="D14" s="490"/>
      <c r="E14" s="490" t="s">
        <v>81</v>
      </c>
      <c r="F14" s="490"/>
      <c r="G14" s="490"/>
      <c r="H14" s="490" t="s">
        <v>87</v>
      </c>
      <c r="I14" s="490"/>
      <c r="J14" s="498" t="s">
        <v>93</v>
      </c>
      <c r="K14" s="512"/>
      <c r="L14" s="513"/>
    </row>
    <row r="15" spans="1:13" s="64" customFormat="1" ht="16.5" customHeight="1" thickBot="1">
      <c r="A15" s="489"/>
      <c r="B15" s="61" t="s">
        <v>14</v>
      </c>
      <c r="C15" s="61" t="s">
        <v>15</v>
      </c>
      <c r="D15" s="61" t="s">
        <v>16</v>
      </c>
      <c r="E15" s="61" t="s">
        <v>14</v>
      </c>
      <c r="F15" s="61" t="s">
        <v>15</v>
      </c>
      <c r="G15" s="61" t="s">
        <v>16</v>
      </c>
      <c r="H15" s="61" t="s">
        <v>14</v>
      </c>
      <c r="I15" s="61" t="s">
        <v>15</v>
      </c>
      <c r="J15" s="62" t="s">
        <v>14</v>
      </c>
      <c r="K15" s="61" t="s">
        <v>15</v>
      </c>
      <c r="L15" s="63" t="s">
        <v>16</v>
      </c>
    </row>
    <row r="16" spans="1:13">
      <c r="A16" s="65" t="s">
        <v>21</v>
      </c>
      <c r="B16" s="66"/>
      <c r="C16" s="66"/>
      <c r="D16" s="67"/>
      <c r="E16" s="66"/>
      <c r="F16" s="66"/>
      <c r="G16" s="67"/>
      <c r="H16" s="67"/>
      <c r="I16" s="66"/>
      <c r="J16" s="68"/>
      <c r="K16" s="69"/>
      <c r="L16" s="70"/>
    </row>
    <row r="17" spans="1:12">
      <c r="A17" s="71" t="s">
        <v>22</v>
      </c>
      <c r="B17" s="72"/>
      <c r="C17" s="72"/>
      <c r="D17" s="73"/>
      <c r="E17" s="72"/>
      <c r="F17" s="72"/>
      <c r="G17" s="73"/>
      <c r="H17" s="73"/>
      <c r="I17" s="72"/>
      <c r="J17" s="68"/>
      <c r="K17" s="67"/>
      <c r="L17" s="70"/>
    </row>
    <row r="18" spans="1:12">
      <c r="A18" s="71" t="s">
        <v>23</v>
      </c>
      <c r="B18" s="72"/>
      <c r="C18" s="72"/>
      <c r="D18" s="73"/>
      <c r="E18" s="72"/>
      <c r="F18" s="72"/>
      <c r="G18" s="73"/>
      <c r="H18" s="73"/>
      <c r="I18" s="72"/>
      <c r="J18" s="68"/>
      <c r="K18" s="67"/>
      <c r="L18" s="70"/>
    </row>
    <row r="19" spans="1:12">
      <c r="A19" s="71" t="s">
        <v>24</v>
      </c>
      <c r="B19" s="72"/>
      <c r="C19" s="72"/>
      <c r="D19" s="73"/>
      <c r="E19" s="72"/>
      <c r="F19" s="72"/>
      <c r="G19" s="73"/>
      <c r="H19" s="73"/>
      <c r="I19" s="72"/>
      <c r="J19" s="68"/>
      <c r="K19" s="67"/>
      <c r="L19" s="70"/>
    </row>
    <row r="20" spans="1:12">
      <c r="A20" s="71" t="s">
        <v>25</v>
      </c>
      <c r="B20" s="72"/>
      <c r="C20" s="72"/>
      <c r="D20" s="73"/>
      <c r="E20" s="72"/>
      <c r="F20" s="72"/>
      <c r="G20" s="73"/>
      <c r="H20" s="73"/>
      <c r="I20" s="72"/>
      <c r="J20" s="68"/>
      <c r="K20" s="67"/>
      <c r="L20" s="70"/>
    </row>
    <row r="21" spans="1:12">
      <c r="A21" s="71" t="s">
        <v>26</v>
      </c>
      <c r="B21" s="72"/>
      <c r="C21" s="72"/>
      <c r="D21" s="73"/>
      <c r="E21" s="72"/>
      <c r="F21" s="72"/>
      <c r="G21" s="73"/>
      <c r="H21" s="73"/>
      <c r="I21" s="72"/>
      <c r="J21" s="68"/>
      <c r="K21" s="67"/>
      <c r="L21" s="70"/>
    </row>
    <row r="22" spans="1:12">
      <c r="A22" s="71" t="s">
        <v>32</v>
      </c>
      <c r="B22" s="72"/>
      <c r="C22" s="72"/>
      <c r="D22" s="73"/>
      <c r="E22" s="72"/>
      <c r="F22" s="72"/>
      <c r="G22" s="73"/>
      <c r="H22" s="73"/>
      <c r="I22" s="72"/>
      <c r="J22" s="68"/>
      <c r="K22" s="67"/>
      <c r="L22" s="70"/>
    </row>
    <row r="23" spans="1:12">
      <c r="A23" s="71" t="s">
        <v>28</v>
      </c>
      <c r="B23" s="72"/>
      <c r="C23" s="72"/>
      <c r="D23" s="73"/>
      <c r="E23" s="72"/>
      <c r="F23" s="72"/>
      <c r="G23" s="73"/>
      <c r="H23" s="73"/>
      <c r="I23" s="72"/>
      <c r="J23" s="68"/>
      <c r="K23" s="67"/>
      <c r="L23" s="70"/>
    </row>
    <row r="24" spans="1:12">
      <c r="A24" s="71" t="s">
        <v>29</v>
      </c>
      <c r="B24" s="72"/>
      <c r="C24" s="72"/>
      <c r="D24" s="73"/>
      <c r="E24" s="72"/>
      <c r="F24" s="72"/>
      <c r="G24" s="73"/>
      <c r="H24" s="73"/>
      <c r="I24" s="72"/>
      <c r="J24" s="68"/>
      <c r="K24" s="67"/>
      <c r="L24" s="70"/>
    </row>
    <row r="25" spans="1:12">
      <c r="A25" s="71" t="s">
        <v>33</v>
      </c>
      <c r="B25" s="72"/>
      <c r="C25" s="72"/>
      <c r="D25" s="73"/>
      <c r="E25" s="72"/>
      <c r="F25" s="72"/>
      <c r="G25" s="73"/>
      <c r="H25" s="73"/>
      <c r="I25" s="72"/>
      <c r="J25" s="68"/>
      <c r="K25" s="67"/>
      <c r="L25" s="70"/>
    </row>
    <row r="26" spans="1:12" ht="13.5" thickBot="1">
      <c r="A26" s="74" t="s">
        <v>31</v>
      </c>
      <c r="B26" s="75"/>
      <c r="C26" s="75"/>
      <c r="D26" s="76"/>
      <c r="E26" s="75"/>
      <c r="F26" s="75"/>
      <c r="G26" s="76"/>
      <c r="H26" s="76"/>
      <c r="I26" s="75"/>
      <c r="J26" s="68"/>
      <c r="K26" s="67"/>
      <c r="L26" s="70"/>
    </row>
    <row r="27" spans="1:12" ht="13.5" thickBot="1">
      <c r="A27" s="77" t="s">
        <v>128</v>
      </c>
      <c r="B27" s="78"/>
      <c r="C27" s="79"/>
      <c r="D27" s="78"/>
      <c r="E27" s="78"/>
      <c r="F27" s="78"/>
      <c r="G27" s="78"/>
      <c r="H27" s="78"/>
      <c r="I27" s="78"/>
      <c r="J27" s="78"/>
      <c r="K27" s="78"/>
      <c r="L27" s="80">
        <f>SUM(L16:L26)</f>
        <v>0</v>
      </c>
    </row>
    <row r="28" spans="1:12" ht="15.75" customHeight="1" thickBot="1">
      <c r="A28" s="77" t="s">
        <v>129</v>
      </c>
      <c r="B28" s="78"/>
      <c r="C28" s="79"/>
      <c r="D28" s="78"/>
      <c r="E28" s="78"/>
      <c r="F28" s="78"/>
      <c r="G28" s="78"/>
      <c r="H28" s="78"/>
      <c r="I28" s="78"/>
      <c r="J28" s="78"/>
      <c r="K28" s="78"/>
      <c r="L28" s="80">
        <v>0</v>
      </c>
    </row>
    <row r="29" spans="1:12" ht="16.5" customHeight="1" thickBot="1">
      <c r="A29" s="81" t="s">
        <v>128</v>
      </c>
      <c r="B29" s="82"/>
      <c r="C29" s="83"/>
      <c r="D29" s="82"/>
      <c r="E29" s="82"/>
      <c r="F29" s="82"/>
      <c r="G29" s="82"/>
      <c r="H29" s="82"/>
      <c r="I29" s="82"/>
      <c r="J29" s="82"/>
      <c r="K29" s="82"/>
      <c r="L29" s="84">
        <f>+L27+L28</f>
        <v>0</v>
      </c>
    </row>
    <row r="30" spans="1:12" ht="16.5" customHeight="1">
      <c r="A30" s="85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1:12" ht="13.5" thickBot="1">
      <c r="A31" s="87"/>
      <c r="B31" s="87"/>
      <c r="C31" s="87"/>
      <c r="D31" s="87"/>
      <c r="E31" s="85"/>
      <c r="F31" s="86"/>
      <c r="G31" s="86"/>
      <c r="H31" s="86"/>
      <c r="I31" s="86"/>
      <c r="J31" s="86"/>
      <c r="K31" s="86"/>
      <c r="L31" s="86"/>
    </row>
    <row r="32" spans="1:12" ht="35.25" hidden="1" customHeight="1" thickBot="1">
      <c r="A32" s="521" t="s">
        <v>85</v>
      </c>
      <c r="B32" s="522"/>
      <c r="C32" s="522"/>
      <c r="D32" s="522"/>
      <c r="E32" s="522"/>
      <c r="F32" s="522"/>
      <c r="G32" s="522"/>
      <c r="H32" s="522"/>
      <c r="I32" s="522"/>
      <c r="J32" s="522"/>
      <c r="K32" s="522"/>
      <c r="L32" s="523"/>
    </row>
    <row r="33" spans="1:12" ht="16.5" hidden="1" customHeight="1">
      <c r="A33" s="506" t="s">
        <v>100</v>
      </c>
      <c r="B33" s="496" t="s">
        <v>17</v>
      </c>
      <c r="C33" s="496"/>
      <c r="D33" s="496"/>
      <c r="E33" s="498" t="s">
        <v>34</v>
      </c>
      <c r="F33" s="499"/>
      <c r="G33" s="499"/>
      <c r="H33" s="500"/>
      <c r="I33" s="496" t="s">
        <v>88</v>
      </c>
      <c r="J33" s="524" t="s">
        <v>90</v>
      </c>
      <c r="K33" s="524" t="s">
        <v>92</v>
      </c>
      <c r="L33" s="531" t="s">
        <v>86</v>
      </c>
    </row>
    <row r="34" spans="1:12" ht="45.75" hidden="1" customHeight="1" thickBot="1">
      <c r="A34" s="489"/>
      <c r="B34" s="61" t="s">
        <v>252</v>
      </c>
      <c r="C34" s="61" t="s">
        <v>253</v>
      </c>
      <c r="D34" s="61" t="s">
        <v>94</v>
      </c>
      <c r="E34" s="61" t="s">
        <v>252</v>
      </c>
      <c r="F34" s="61" t="s">
        <v>253</v>
      </c>
      <c r="G34" s="61" t="s">
        <v>254</v>
      </c>
      <c r="H34" s="61" t="s">
        <v>89</v>
      </c>
      <c r="I34" s="495"/>
      <c r="J34" s="525"/>
      <c r="K34" s="525"/>
      <c r="L34" s="532"/>
    </row>
    <row r="35" spans="1:12" hidden="1">
      <c r="A35" s="88" t="s">
        <v>18</v>
      </c>
      <c r="B35" s="72"/>
      <c r="C35" s="72"/>
      <c r="D35" s="73"/>
      <c r="E35" s="72"/>
      <c r="F35" s="72"/>
      <c r="G35" s="73"/>
      <c r="H35" s="73"/>
      <c r="I35" s="73"/>
      <c r="J35" s="72"/>
      <c r="K35" s="72"/>
      <c r="L35" s="89"/>
    </row>
    <row r="36" spans="1:12" hidden="1">
      <c r="A36" s="88" t="s">
        <v>19</v>
      </c>
      <c r="B36" s="72"/>
      <c r="C36" s="72"/>
      <c r="D36" s="73"/>
      <c r="E36" s="72"/>
      <c r="F36" s="72"/>
      <c r="G36" s="73"/>
      <c r="H36" s="73"/>
      <c r="I36" s="73"/>
      <c r="J36" s="72"/>
      <c r="K36" s="72"/>
      <c r="L36" s="89"/>
    </row>
    <row r="37" spans="1:12" hidden="1">
      <c r="A37" s="88" t="s">
        <v>20</v>
      </c>
      <c r="B37" s="72"/>
      <c r="C37" s="72"/>
      <c r="D37" s="73"/>
      <c r="E37" s="72"/>
      <c r="F37" s="72"/>
      <c r="G37" s="73"/>
      <c r="H37" s="73"/>
      <c r="I37" s="73"/>
      <c r="J37" s="72"/>
      <c r="K37" s="72"/>
      <c r="L37" s="89"/>
    </row>
    <row r="38" spans="1:12" hidden="1">
      <c r="A38" s="88" t="s">
        <v>21</v>
      </c>
      <c r="B38" s="72"/>
      <c r="C38" s="72"/>
      <c r="D38" s="73"/>
      <c r="E38" s="72"/>
      <c r="F38" s="72"/>
      <c r="G38" s="73"/>
      <c r="H38" s="73"/>
      <c r="I38" s="73"/>
      <c r="J38" s="72"/>
      <c r="K38" s="72"/>
      <c r="L38" s="89"/>
    </row>
    <row r="39" spans="1:12" hidden="1">
      <c r="A39" s="90" t="s">
        <v>22</v>
      </c>
      <c r="B39" s="72"/>
      <c r="C39" s="72"/>
      <c r="D39" s="73"/>
      <c r="E39" s="72"/>
      <c r="F39" s="72"/>
      <c r="G39" s="73"/>
      <c r="H39" s="73"/>
      <c r="I39" s="73"/>
      <c r="J39" s="72"/>
      <c r="K39" s="72"/>
      <c r="L39" s="89"/>
    </row>
    <row r="40" spans="1:12" hidden="1">
      <c r="A40" s="90" t="s">
        <v>23</v>
      </c>
      <c r="B40" s="72"/>
      <c r="C40" s="72"/>
      <c r="D40" s="73"/>
      <c r="E40" s="72"/>
      <c r="F40" s="72"/>
      <c r="G40" s="73"/>
      <c r="H40" s="73"/>
      <c r="I40" s="73"/>
      <c r="J40" s="72"/>
      <c r="K40" s="72"/>
      <c r="L40" s="89"/>
    </row>
    <row r="41" spans="1:12" hidden="1">
      <c r="A41" s="90" t="s">
        <v>24</v>
      </c>
      <c r="B41" s="72"/>
      <c r="C41" s="72"/>
      <c r="D41" s="73"/>
      <c r="E41" s="72"/>
      <c r="F41" s="72"/>
      <c r="G41" s="73"/>
      <c r="H41" s="73"/>
      <c r="I41" s="73"/>
      <c r="J41" s="72"/>
      <c r="K41" s="72"/>
      <c r="L41" s="89"/>
    </row>
    <row r="42" spans="1:12" hidden="1">
      <c r="A42" s="90" t="s">
        <v>25</v>
      </c>
      <c r="B42" s="72"/>
      <c r="C42" s="72"/>
      <c r="D42" s="73"/>
      <c r="E42" s="72"/>
      <c r="F42" s="72"/>
      <c r="G42" s="73"/>
      <c r="H42" s="73"/>
      <c r="I42" s="73"/>
      <c r="J42" s="72"/>
      <c r="K42" s="72"/>
      <c r="L42" s="89"/>
    </row>
    <row r="43" spans="1:12" hidden="1">
      <c r="A43" s="90" t="s">
        <v>26</v>
      </c>
      <c r="B43" s="72"/>
      <c r="C43" s="72"/>
      <c r="D43" s="73"/>
      <c r="E43" s="72"/>
      <c r="F43" s="72"/>
      <c r="G43" s="73"/>
      <c r="H43" s="73"/>
      <c r="I43" s="73"/>
      <c r="J43" s="72"/>
      <c r="K43" s="72"/>
      <c r="L43" s="89"/>
    </row>
    <row r="44" spans="1:12" hidden="1">
      <c r="A44" s="90" t="s">
        <v>27</v>
      </c>
      <c r="B44" s="72"/>
      <c r="C44" s="72"/>
      <c r="D44" s="73"/>
      <c r="E44" s="72"/>
      <c r="F44" s="72"/>
      <c r="G44" s="73"/>
      <c r="H44" s="73"/>
      <c r="I44" s="73"/>
      <c r="J44" s="72"/>
      <c r="K44" s="72"/>
      <c r="L44" s="89"/>
    </row>
    <row r="45" spans="1:12" hidden="1">
      <c r="A45" s="90" t="s">
        <v>28</v>
      </c>
      <c r="B45" s="72"/>
      <c r="C45" s="72"/>
      <c r="D45" s="73"/>
      <c r="E45" s="72"/>
      <c r="F45" s="72"/>
      <c r="G45" s="73"/>
      <c r="H45" s="73"/>
      <c r="I45" s="73"/>
      <c r="J45" s="72"/>
      <c r="K45" s="72"/>
      <c r="L45" s="89"/>
    </row>
    <row r="46" spans="1:12" hidden="1">
      <c r="A46" s="90" t="s">
        <v>29</v>
      </c>
      <c r="B46" s="72"/>
      <c r="C46" s="72"/>
      <c r="D46" s="73"/>
      <c r="E46" s="72"/>
      <c r="F46" s="72"/>
      <c r="G46" s="73"/>
      <c r="H46" s="73"/>
      <c r="I46" s="73"/>
      <c r="J46" s="72"/>
      <c r="K46" s="72"/>
      <c r="L46" s="89"/>
    </row>
    <row r="47" spans="1:12" hidden="1">
      <c r="A47" s="90" t="s">
        <v>30</v>
      </c>
      <c r="B47" s="72"/>
      <c r="C47" s="72"/>
      <c r="D47" s="73"/>
      <c r="E47" s="72"/>
      <c r="F47" s="72"/>
      <c r="G47" s="73"/>
      <c r="H47" s="73"/>
      <c r="I47" s="73"/>
      <c r="J47" s="72"/>
      <c r="K47" s="72"/>
      <c r="L47" s="89"/>
    </row>
    <row r="48" spans="1:12" ht="13.5" hidden="1" thickBot="1">
      <c r="A48" s="91" t="s">
        <v>31</v>
      </c>
      <c r="B48" s="75"/>
      <c r="C48" s="75"/>
      <c r="D48" s="76"/>
      <c r="E48" s="75"/>
      <c r="F48" s="75"/>
      <c r="G48" s="76"/>
      <c r="H48" s="76"/>
      <c r="I48" s="76"/>
      <c r="J48" s="75"/>
      <c r="K48" s="75"/>
      <c r="L48" s="92"/>
    </row>
    <row r="49" spans="1:12" ht="24.75" hidden="1" customHeight="1" thickBot="1">
      <c r="A49" s="81" t="s">
        <v>91</v>
      </c>
      <c r="B49" s="274">
        <f>SUM(B35:B48)</f>
        <v>0</v>
      </c>
      <c r="C49" s="274">
        <f t="shared" ref="C49:L49" si="0">SUM(C35:C48)</f>
        <v>0</v>
      </c>
      <c r="D49" s="274">
        <f t="shared" si="0"/>
        <v>0</v>
      </c>
      <c r="E49" s="274">
        <f t="shared" si="0"/>
        <v>0</v>
      </c>
      <c r="F49" s="274">
        <f t="shared" si="0"/>
        <v>0</v>
      </c>
      <c r="G49" s="274">
        <f t="shared" si="0"/>
        <v>0</v>
      </c>
      <c r="H49" s="274">
        <f t="shared" si="0"/>
        <v>0</v>
      </c>
      <c r="I49" s="274">
        <f t="shared" si="0"/>
        <v>0</v>
      </c>
      <c r="J49" s="274">
        <f t="shared" si="0"/>
        <v>0</v>
      </c>
      <c r="K49" s="274">
        <f t="shared" si="0"/>
        <v>0</v>
      </c>
      <c r="L49" s="275">
        <f t="shared" si="0"/>
        <v>0</v>
      </c>
    </row>
    <row r="50" spans="1:12" hidden="1">
      <c r="A50" s="93"/>
      <c r="B50" s="93"/>
      <c r="C50" s="93"/>
      <c r="D50" s="93"/>
      <c r="E50" s="85"/>
      <c r="F50" s="86"/>
      <c r="G50" s="86"/>
      <c r="H50" s="86"/>
      <c r="I50" s="86"/>
      <c r="J50" s="86"/>
      <c r="K50" s="86"/>
      <c r="L50" s="86"/>
    </row>
    <row r="51" spans="1:12" ht="13.5" hidden="1" thickBot="1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</row>
    <row r="52" spans="1:12" s="95" customFormat="1" ht="15.75" thickBot="1">
      <c r="A52" s="483" t="s">
        <v>95</v>
      </c>
      <c r="B52" s="484"/>
      <c r="C52" s="484"/>
      <c r="D52" s="484"/>
      <c r="E52" s="484"/>
      <c r="F52" s="484"/>
      <c r="G52" s="484"/>
      <c r="H52" s="484"/>
      <c r="I52" s="484"/>
      <c r="J52" s="484"/>
      <c r="K52" s="484"/>
      <c r="L52" s="485"/>
    </row>
    <row r="53" spans="1:12" ht="15.75" customHeight="1">
      <c r="A53" s="526" t="s">
        <v>99</v>
      </c>
      <c r="B53" s="527"/>
      <c r="C53" s="498" t="s">
        <v>107</v>
      </c>
      <c r="D53" s="499"/>
      <c r="E53" s="500"/>
      <c r="F53" s="498" t="s">
        <v>108</v>
      </c>
      <c r="G53" s="499"/>
      <c r="H53" s="500"/>
      <c r="I53" s="498" t="s">
        <v>109</v>
      </c>
      <c r="J53" s="499"/>
      <c r="K53" s="500"/>
      <c r="L53" s="531" t="s">
        <v>111</v>
      </c>
    </row>
    <row r="54" spans="1:12" ht="34.5" customHeight="1" thickBot="1">
      <c r="A54" s="528"/>
      <c r="B54" s="530"/>
      <c r="C54" s="62" t="s">
        <v>101</v>
      </c>
      <c r="D54" s="62" t="s">
        <v>103</v>
      </c>
      <c r="E54" s="62" t="s">
        <v>104</v>
      </c>
      <c r="F54" s="62" t="s">
        <v>102</v>
      </c>
      <c r="G54" s="62" t="s">
        <v>105</v>
      </c>
      <c r="H54" s="62" t="s">
        <v>106</v>
      </c>
      <c r="I54" s="62" t="s">
        <v>102</v>
      </c>
      <c r="J54" s="62" t="s">
        <v>105</v>
      </c>
      <c r="K54" s="62" t="s">
        <v>106</v>
      </c>
      <c r="L54" s="532"/>
    </row>
    <row r="55" spans="1:12">
      <c r="A55" s="96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8"/>
    </row>
    <row r="56" spans="1:12">
      <c r="A56" s="99" t="s">
        <v>35</v>
      </c>
      <c r="B56" s="100"/>
      <c r="C56" s="101"/>
      <c r="D56" s="102"/>
      <c r="E56" s="103"/>
      <c r="F56" s="104"/>
      <c r="G56" s="102"/>
      <c r="H56" s="103"/>
      <c r="I56" s="104"/>
      <c r="J56" s="104"/>
      <c r="K56" s="103"/>
      <c r="L56" s="105"/>
    </row>
    <row r="57" spans="1:12">
      <c r="A57" s="99" t="s">
        <v>36</v>
      </c>
      <c r="B57" s="100"/>
      <c r="C57" s="101"/>
      <c r="D57" s="102"/>
      <c r="E57" s="103"/>
      <c r="F57" s="104"/>
      <c r="G57" s="102"/>
      <c r="H57" s="103"/>
      <c r="I57" s="104"/>
      <c r="J57" s="104"/>
      <c r="K57" s="103"/>
      <c r="L57" s="105"/>
    </row>
    <row r="58" spans="1:12">
      <c r="A58" s="99" t="s">
        <v>37</v>
      </c>
      <c r="B58" s="100"/>
      <c r="C58" s="101"/>
      <c r="D58" s="102"/>
      <c r="E58" s="103"/>
      <c r="F58" s="104"/>
      <c r="G58" s="102"/>
      <c r="H58" s="103"/>
      <c r="I58" s="104"/>
      <c r="J58" s="104"/>
      <c r="K58" s="103"/>
      <c r="L58" s="105"/>
    </row>
    <row r="59" spans="1:12">
      <c r="A59" s="99" t="s">
        <v>38</v>
      </c>
      <c r="B59" s="100"/>
      <c r="C59" s="101"/>
      <c r="D59" s="102"/>
      <c r="E59" s="103"/>
      <c r="F59" s="104"/>
      <c r="G59" s="102"/>
      <c r="H59" s="103"/>
      <c r="I59" s="104"/>
      <c r="J59" s="104"/>
      <c r="K59" s="103"/>
      <c r="L59" s="105"/>
    </row>
    <row r="60" spans="1:12">
      <c r="A60" s="99" t="s">
        <v>39</v>
      </c>
      <c r="B60" s="100"/>
      <c r="C60" s="101"/>
      <c r="D60" s="102"/>
      <c r="E60" s="103"/>
      <c r="F60" s="104"/>
      <c r="G60" s="102"/>
      <c r="H60" s="103"/>
      <c r="I60" s="104"/>
      <c r="J60" s="104"/>
      <c r="K60" s="103"/>
      <c r="L60" s="105"/>
    </row>
    <row r="61" spans="1:12">
      <c r="A61" s="99" t="s">
        <v>40</v>
      </c>
      <c r="B61" s="100"/>
      <c r="C61" s="101"/>
      <c r="D61" s="102"/>
      <c r="E61" s="103"/>
      <c r="F61" s="104"/>
      <c r="G61" s="102"/>
      <c r="H61" s="103"/>
      <c r="I61" s="104"/>
      <c r="J61" s="104"/>
      <c r="K61" s="103"/>
      <c r="L61" s="105"/>
    </row>
    <row r="62" spans="1:12">
      <c r="A62" s="99" t="s">
        <v>41</v>
      </c>
      <c r="B62" s="100"/>
      <c r="C62" s="101"/>
      <c r="D62" s="102"/>
      <c r="E62" s="103"/>
      <c r="F62" s="104"/>
      <c r="G62" s="102"/>
      <c r="H62" s="103"/>
      <c r="I62" s="104"/>
      <c r="J62" s="104"/>
      <c r="K62" s="103"/>
      <c r="L62" s="105"/>
    </row>
    <row r="63" spans="1:12">
      <c r="A63" s="99" t="s">
        <v>42</v>
      </c>
      <c r="B63" s="100"/>
      <c r="C63" s="101"/>
      <c r="D63" s="102"/>
      <c r="E63" s="103"/>
      <c r="F63" s="104"/>
      <c r="G63" s="102"/>
      <c r="H63" s="103"/>
      <c r="I63" s="104"/>
      <c r="J63" s="104"/>
      <c r="K63" s="103"/>
      <c r="L63" s="105"/>
    </row>
    <row r="64" spans="1:12" ht="13.5" thickBot="1">
      <c r="A64" s="106" t="s">
        <v>43</v>
      </c>
      <c r="B64" s="107"/>
      <c r="C64" s="108"/>
      <c r="D64" s="109"/>
      <c r="E64" s="110"/>
      <c r="F64" s="111"/>
      <c r="G64" s="109"/>
      <c r="H64" s="110"/>
      <c r="I64" s="111"/>
      <c r="J64" s="111"/>
      <c r="K64" s="110"/>
      <c r="L64" s="112"/>
    </row>
    <row r="65" spans="1:12" ht="16.5" customHeight="1" thickBot="1">
      <c r="A65" s="486" t="s">
        <v>96</v>
      </c>
      <c r="B65" s="487"/>
      <c r="C65" s="78"/>
      <c r="D65" s="78"/>
      <c r="E65" s="78"/>
      <c r="F65" s="78"/>
      <c r="G65" s="78"/>
      <c r="H65" s="78"/>
      <c r="I65" s="78"/>
      <c r="J65" s="78"/>
      <c r="K65" s="113"/>
      <c r="L65" s="80">
        <f>SUM(L56:L64)</f>
        <v>0</v>
      </c>
    </row>
    <row r="66" spans="1:12">
      <c r="A66" s="114" t="s">
        <v>44</v>
      </c>
      <c r="B66" s="115"/>
      <c r="C66" s="116"/>
      <c r="D66" s="116"/>
      <c r="E66" s="117"/>
      <c r="F66" s="118"/>
      <c r="G66" s="116"/>
      <c r="H66" s="117"/>
      <c r="I66" s="118"/>
      <c r="J66" s="118"/>
      <c r="K66" s="117"/>
      <c r="L66" s="119"/>
    </row>
    <row r="67" spans="1:12">
      <c r="A67" s="120" t="s">
        <v>45</v>
      </c>
      <c r="B67" s="121"/>
      <c r="C67" s="102"/>
      <c r="D67" s="102"/>
      <c r="E67" s="103"/>
      <c r="F67" s="104"/>
      <c r="G67" s="102"/>
      <c r="H67" s="103"/>
      <c r="I67" s="104"/>
      <c r="J67" s="104"/>
      <c r="K67" s="103"/>
      <c r="L67" s="105"/>
    </row>
    <row r="68" spans="1:12">
      <c r="A68" s="120" t="s">
        <v>46</v>
      </c>
      <c r="B68" s="121"/>
      <c r="C68" s="102"/>
      <c r="D68" s="102"/>
      <c r="E68" s="103"/>
      <c r="F68" s="104"/>
      <c r="G68" s="102"/>
      <c r="H68" s="103"/>
      <c r="I68" s="104"/>
      <c r="J68" s="104"/>
      <c r="K68" s="103"/>
      <c r="L68" s="105"/>
    </row>
    <row r="69" spans="1:12">
      <c r="A69" s="120" t="s">
        <v>47</v>
      </c>
      <c r="B69" s="121"/>
      <c r="C69" s="102"/>
      <c r="D69" s="102"/>
      <c r="E69" s="103"/>
      <c r="F69" s="104"/>
      <c r="G69" s="102"/>
      <c r="H69" s="103"/>
      <c r="I69" s="104"/>
      <c r="J69" s="104"/>
      <c r="K69" s="103"/>
      <c r="L69" s="105"/>
    </row>
    <row r="70" spans="1:12" s="122" customFormat="1">
      <c r="A70" s="120" t="s">
        <v>48</v>
      </c>
      <c r="B70" s="121"/>
      <c r="C70" s="102"/>
      <c r="D70" s="102"/>
      <c r="E70" s="103"/>
      <c r="F70" s="104"/>
      <c r="G70" s="102"/>
      <c r="H70" s="103"/>
      <c r="I70" s="104"/>
      <c r="J70" s="104"/>
      <c r="K70" s="103"/>
      <c r="L70" s="105"/>
    </row>
    <row r="71" spans="1:12">
      <c r="A71" s="120" t="s">
        <v>49</v>
      </c>
      <c r="B71" s="121"/>
      <c r="C71" s="102"/>
      <c r="D71" s="102"/>
      <c r="E71" s="103"/>
      <c r="F71" s="104"/>
      <c r="G71" s="102"/>
      <c r="H71" s="103"/>
      <c r="I71" s="104"/>
      <c r="J71" s="104"/>
      <c r="K71" s="103"/>
      <c r="L71" s="105"/>
    </row>
    <row r="72" spans="1:12">
      <c r="A72" s="120" t="s">
        <v>50</v>
      </c>
      <c r="B72" s="121"/>
      <c r="C72" s="102"/>
      <c r="D72" s="102"/>
      <c r="E72" s="103"/>
      <c r="F72" s="104"/>
      <c r="G72" s="102"/>
      <c r="H72" s="103"/>
      <c r="I72" s="104"/>
      <c r="J72" s="104"/>
      <c r="K72" s="103"/>
      <c r="L72" s="105"/>
    </row>
    <row r="73" spans="1:12">
      <c r="A73" s="120" t="s">
        <v>51</v>
      </c>
      <c r="B73" s="121"/>
      <c r="C73" s="102"/>
      <c r="D73" s="102"/>
      <c r="E73" s="103"/>
      <c r="F73" s="104"/>
      <c r="G73" s="102"/>
      <c r="H73" s="103"/>
      <c r="I73" s="104"/>
      <c r="J73" s="104"/>
      <c r="K73" s="103"/>
      <c r="L73" s="105"/>
    </row>
    <row r="74" spans="1:12">
      <c r="A74" s="120" t="s">
        <v>52</v>
      </c>
      <c r="B74" s="121"/>
      <c r="C74" s="102"/>
      <c r="D74" s="102"/>
      <c r="E74" s="103"/>
      <c r="F74" s="104"/>
      <c r="G74" s="102"/>
      <c r="H74" s="103"/>
      <c r="I74" s="104"/>
      <c r="J74" s="104"/>
      <c r="K74" s="103"/>
      <c r="L74" s="105"/>
    </row>
    <row r="75" spans="1:12" ht="13.5" thickBot="1">
      <c r="A75" s="123" t="s">
        <v>53</v>
      </c>
      <c r="B75" s="124"/>
      <c r="C75" s="109"/>
      <c r="D75" s="109"/>
      <c r="E75" s="110"/>
      <c r="F75" s="111"/>
      <c r="G75" s="109"/>
      <c r="H75" s="110"/>
      <c r="I75" s="111"/>
      <c r="J75" s="111"/>
      <c r="K75" s="110"/>
      <c r="L75" s="112"/>
    </row>
    <row r="76" spans="1:12" ht="16.5" customHeight="1" thickBot="1">
      <c r="A76" s="486" t="s">
        <v>97</v>
      </c>
      <c r="B76" s="487"/>
      <c r="C76" s="78"/>
      <c r="D76" s="78"/>
      <c r="E76" s="78"/>
      <c r="F76" s="78"/>
      <c r="G76" s="78"/>
      <c r="H76" s="78"/>
      <c r="I76" s="78"/>
      <c r="J76" s="78"/>
      <c r="K76" s="113"/>
      <c r="L76" s="80">
        <f>SUM(L66:L75)</f>
        <v>0</v>
      </c>
    </row>
    <row r="77" spans="1:12" ht="16.5" customHeight="1" thickBot="1">
      <c r="A77" s="486" t="s">
        <v>110</v>
      </c>
      <c r="B77" s="487"/>
      <c r="C77" s="78"/>
      <c r="D77" s="78"/>
      <c r="E77" s="78"/>
      <c r="F77" s="78"/>
      <c r="G77" s="78"/>
      <c r="H77" s="78"/>
      <c r="I77" s="78"/>
      <c r="J77" s="78"/>
      <c r="K77" s="113"/>
      <c r="L77" s="80">
        <v>0</v>
      </c>
    </row>
    <row r="78" spans="1:12" ht="16.5" customHeight="1" thickBot="1">
      <c r="A78" s="533" t="s">
        <v>98</v>
      </c>
      <c r="B78" s="534"/>
      <c r="C78" s="82"/>
      <c r="D78" s="82"/>
      <c r="E78" s="82"/>
      <c r="F78" s="82"/>
      <c r="G78" s="82"/>
      <c r="H78" s="82"/>
      <c r="I78" s="82"/>
      <c r="J78" s="82"/>
      <c r="K78" s="125"/>
      <c r="L78" s="84">
        <f>+L65+L76+L77</f>
        <v>0</v>
      </c>
    </row>
    <row r="79" spans="1:12" ht="16.5" customHeight="1">
      <c r="A79" s="126"/>
      <c r="B79" s="126"/>
      <c r="C79" s="126"/>
      <c r="D79" s="126"/>
      <c r="E79" s="127"/>
      <c r="F79" s="127"/>
      <c r="G79" s="127"/>
      <c r="H79" s="127"/>
      <c r="I79" s="127"/>
      <c r="J79" s="127"/>
      <c r="K79" s="127"/>
      <c r="L79" s="127"/>
    </row>
    <row r="80" spans="1:12" s="122" customFormat="1" ht="13.5" thickBot="1">
      <c r="A80" s="128"/>
      <c r="B80" s="128"/>
      <c r="C80" s="128"/>
      <c r="D80" s="128"/>
      <c r="E80" s="128"/>
      <c r="F80" s="129"/>
      <c r="G80" s="129"/>
      <c r="H80" s="129"/>
      <c r="I80" s="129"/>
      <c r="J80" s="129"/>
      <c r="K80" s="129"/>
      <c r="L80" s="129"/>
    </row>
    <row r="81" spans="1:12" ht="16.5" customHeight="1" thickBot="1">
      <c r="A81" s="472" t="s">
        <v>275</v>
      </c>
      <c r="B81" s="473"/>
      <c r="C81" s="473"/>
      <c r="D81" s="473"/>
      <c r="E81" s="473"/>
      <c r="F81" s="473"/>
      <c r="G81" s="472" t="s">
        <v>112</v>
      </c>
      <c r="H81" s="473"/>
      <c r="I81" s="473"/>
      <c r="J81" s="473"/>
      <c r="K81" s="473"/>
      <c r="L81" s="474"/>
    </row>
    <row r="82" spans="1:12" ht="15.75" customHeight="1">
      <c r="A82" s="526" t="s">
        <v>99</v>
      </c>
      <c r="B82" s="512"/>
      <c r="C82" s="527"/>
      <c r="D82" s="496" t="s">
        <v>278</v>
      </c>
      <c r="E82" s="496"/>
      <c r="F82" s="497"/>
      <c r="G82" s="488" t="s">
        <v>99</v>
      </c>
      <c r="H82" s="490"/>
      <c r="I82" s="490"/>
      <c r="J82" s="490" t="s">
        <v>279</v>
      </c>
      <c r="K82" s="490"/>
      <c r="L82" s="501"/>
    </row>
    <row r="83" spans="1:12" ht="16.5" customHeight="1" thickBot="1">
      <c r="A83" s="528"/>
      <c r="B83" s="529"/>
      <c r="C83" s="530"/>
      <c r="D83" s="61" t="s">
        <v>55</v>
      </c>
      <c r="E83" s="61" t="s">
        <v>56</v>
      </c>
      <c r="F83" s="130" t="s">
        <v>16</v>
      </c>
      <c r="G83" s="489"/>
      <c r="H83" s="495"/>
      <c r="I83" s="495"/>
      <c r="J83" s="61" t="s">
        <v>55</v>
      </c>
      <c r="K83" s="61" t="s">
        <v>56</v>
      </c>
      <c r="L83" s="130" t="s">
        <v>16</v>
      </c>
    </row>
    <row r="84" spans="1:12" ht="15" customHeight="1">
      <c r="A84" s="131" t="s">
        <v>57</v>
      </c>
      <c r="B84" s="132"/>
      <c r="C84" s="133"/>
      <c r="D84" s="134"/>
      <c r="E84" s="135"/>
      <c r="F84" s="136"/>
      <c r="G84" s="502" t="s">
        <v>115</v>
      </c>
      <c r="H84" s="503"/>
      <c r="I84" s="504"/>
      <c r="J84" s="137"/>
      <c r="K84" s="138"/>
      <c r="L84" s="139"/>
    </row>
    <row r="85" spans="1:12" ht="15" customHeight="1">
      <c r="A85" s="140" t="s">
        <v>58</v>
      </c>
      <c r="B85" s="100"/>
      <c r="C85" s="141"/>
      <c r="D85" s="142"/>
      <c r="E85" s="143"/>
      <c r="F85" s="144"/>
      <c r="G85" s="491" t="s">
        <v>116</v>
      </c>
      <c r="H85" s="492"/>
      <c r="I85" s="493"/>
      <c r="J85" s="145"/>
      <c r="K85" s="146"/>
      <c r="L85" s="147"/>
    </row>
    <row r="86" spans="1:12">
      <c r="A86" s="140" t="s">
        <v>59</v>
      </c>
      <c r="B86" s="100"/>
      <c r="C86" s="141"/>
      <c r="D86" s="142"/>
      <c r="E86" s="148"/>
      <c r="F86" s="144"/>
      <c r="G86" s="120" t="s">
        <v>117</v>
      </c>
      <c r="H86" s="149"/>
      <c r="I86" s="150"/>
      <c r="J86" s="151"/>
      <c r="K86" s="146"/>
      <c r="L86" s="147"/>
    </row>
    <row r="87" spans="1:12">
      <c r="A87" s="140" t="s">
        <v>60</v>
      </c>
      <c r="B87" s="100"/>
      <c r="C87" s="141"/>
      <c r="D87" s="142"/>
      <c r="E87" s="148"/>
      <c r="F87" s="144"/>
      <c r="G87" s="120" t="s">
        <v>118</v>
      </c>
      <c r="H87" s="149"/>
      <c r="I87" s="150"/>
      <c r="J87" s="151"/>
      <c r="K87" s="146"/>
      <c r="L87" s="147"/>
    </row>
    <row r="88" spans="1:12">
      <c r="A88" s="140" t="s">
        <v>61</v>
      </c>
      <c r="B88" s="100"/>
      <c r="C88" s="141"/>
      <c r="D88" s="142"/>
      <c r="E88" s="148"/>
      <c r="F88" s="144"/>
      <c r="G88" s="120" t="s">
        <v>119</v>
      </c>
      <c r="H88" s="149"/>
      <c r="I88" s="150"/>
      <c r="J88" s="151"/>
      <c r="K88" s="146"/>
      <c r="L88" s="147"/>
    </row>
    <row r="89" spans="1:12">
      <c r="A89" s="140" t="s">
        <v>62</v>
      </c>
      <c r="B89" s="100"/>
      <c r="C89" s="141"/>
      <c r="D89" s="142"/>
      <c r="E89" s="148"/>
      <c r="F89" s="144"/>
      <c r="G89" s="120" t="s">
        <v>120</v>
      </c>
      <c r="H89" s="149"/>
      <c r="I89" s="150"/>
      <c r="J89" s="151"/>
      <c r="K89" s="146"/>
      <c r="L89" s="147"/>
    </row>
    <row r="90" spans="1:12">
      <c r="A90" s="140" t="s">
        <v>63</v>
      </c>
      <c r="B90" s="100"/>
      <c r="C90" s="141"/>
      <c r="D90" s="142"/>
      <c r="E90" s="148"/>
      <c r="F90" s="144"/>
      <c r="G90" s="120" t="s">
        <v>123</v>
      </c>
      <c r="H90" s="149"/>
      <c r="I90" s="150"/>
      <c r="J90" s="151"/>
      <c r="K90" s="146"/>
      <c r="L90" s="147"/>
    </row>
    <row r="91" spans="1:12">
      <c r="A91" s="140" t="s">
        <v>64</v>
      </c>
      <c r="B91" s="100"/>
      <c r="C91" s="141"/>
      <c r="D91" s="142"/>
      <c r="E91" s="148"/>
      <c r="F91" s="144"/>
      <c r="G91" s="120" t="s">
        <v>122</v>
      </c>
      <c r="H91" s="149"/>
      <c r="I91" s="150"/>
      <c r="J91" s="151"/>
      <c r="K91" s="146"/>
      <c r="L91" s="147"/>
    </row>
    <row r="92" spans="1:12">
      <c r="A92" s="140" t="s">
        <v>65</v>
      </c>
      <c r="B92" s="100"/>
      <c r="C92" s="141"/>
      <c r="D92" s="142"/>
      <c r="E92" s="148"/>
      <c r="F92" s="144"/>
      <c r="G92" s="120" t="s">
        <v>124</v>
      </c>
      <c r="H92" s="149"/>
      <c r="I92" s="150"/>
      <c r="J92" s="151"/>
      <c r="K92" s="146"/>
      <c r="L92" s="147"/>
    </row>
    <row r="93" spans="1:12">
      <c r="A93" s="140" t="s">
        <v>66</v>
      </c>
      <c r="B93" s="100"/>
      <c r="C93" s="141"/>
      <c r="D93" s="142"/>
      <c r="E93" s="148"/>
      <c r="F93" s="144"/>
      <c r="G93" s="120" t="s">
        <v>125</v>
      </c>
      <c r="H93" s="149"/>
      <c r="I93" s="150"/>
      <c r="J93" s="151"/>
      <c r="K93" s="146"/>
      <c r="L93" s="147"/>
    </row>
    <row r="94" spans="1:12">
      <c r="A94" s="140" t="s">
        <v>67</v>
      </c>
      <c r="B94" s="100"/>
      <c r="C94" s="141"/>
      <c r="D94" s="142"/>
      <c r="E94" s="148"/>
      <c r="F94" s="144"/>
      <c r="G94" s="120" t="s">
        <v>126</v>
      </c>
      <c r="H94" s="149"/>
      <c r="I94" s="150"/>
      <c r="J94" s="151"/>
      <c r="K94" s="146"/>
      <c r="L94" s="147"/>
    </row>
    <row r="95" spans="1:12">
      <c r="A95" s="140" t="s">
        <v>68</v>
      </c>
      <c r="B95" s="100"/>
      <c r="C95" s="141"/>
      <c r="D95" s="142"/>
      <c r="E95" s="148"/>
      <c r="F95" s="144"/>
      <c r="G95" s="120" t="s">
        <v>127</v>
      </c>
      <c r="H95" s="149"/>
      <c r="I95" s="150"/>
      <c r="J95" s="151"/>
      <c r="K95" s="146"/>
      <c r="L95" s="147"/>
    </row>
    <row r="96" spans="1:12">
      <c r="A96" s="140" t="s">
        <v>69</v>
      </c>
      <c r="B96" s="100"/>
      <c r="C96" s="141"/>
      <c r="D96" s="142"/>
      <c r="E96" s="148"/>
      <c r="F96" s="144"/>
      <c r="G96" s="120" t="s">
        <v>75</v>
      </c>
      <c r="H96" s="149"/>
      <c r="I96" s="150"/>
      <c r="J96" s="151"/>
      <c r="K96" s="146"/>
      <c r="L96" s="147"/>
    </row>
    <row r="97" spans="1:12">
      <c r="A97" s="140" t="s">
        <v>70</v>
      </c>
      <c r="B97" s="100"/>
      <c r="C97" s="141"/>
      <c r="D97" s="142"/>
      <c r="E97" s="148"/>
      <c r="F97" s="144"/>
      <c r="G97" s="120" t="s">
        <v>76</v>
      </c>
      <c r="H97" s="149"/>
      <c r="I97" s="150"/>
      <c r="J97" s="151"/>
      <c r="K97" s="146"/>
      <c r="L97" s="147"/>
    </row>
    <row r="98" spans="1:12">
      <c r="A98" s="140" t="s">
        <v>71</v>
      </c>
      <c r="B98" s="100"/>
      <c r="C98" s="141"/>
      <c r="D98" s="142"/>
      <c r="E98" s="148"/>
      <c r="F98" s="144"/>
      <c r="G98" s="120" t="s">
        <v>77</v>
      </c>
      <c r="H98" s="149"/>
      <c r="I98" s="150"/>
      <c r="J98" s="151"/>
      <c r="K98" s="146"/>
      <c r="L98" s="147"/>
    </row>
    <row r="99" spans="1:12">
      <c r="A99" s="152" t="s">
        <v>121</v>
      </c>
      <c r="B99" s="153"/>
      <c r="C99" s="154"/>
      <c r="D99" s="155"/>
      <c r="E99" s="156"/>
      <c r="F99" s="157"/>
      <c r="G99" s="120" t="s">
        <v>78</v>
      </c>
      <c r="H99" s="158"/>
      <c r="I99" s="159"/>
      <c r="J99" s="160"/>
      <c r="K99" s="161"/>
      <c r="L99" s="162"/>
    </row>
    <row r="100" spans="1:12" ht="15" customHeight="1">
      <c r="A100" s="120" t="s">
        <v>72</v>
      </c>
      <c r="B100" s="100"/>
      <c r="C100" s="163"/>
      <c r="D100" s="155"/>
      <c r="E100" s="156"/>
      <c r="F100" s="157"/>
      <c r="G100" s="120" t="s">
        <v>79</v>
      </c>
      <c r="H100" s="158"/>
      <c r="I100" s="159"/>
      <c r="J100" s="160"/>
      <c r="K100" s="161"/>
      <c r="L100" s="162"/>
    </row>
    <row r="101" spans="1:12" ht="25.5">
      <c r="A101" s="263" t="s">
        <v>73</v>
      </c>
      <c r="B101" s="164"/>
      <c r="C101" s="165"/>
      <c r="D101" s="155"/>
      <c r="E101" s="156"/>
      <c r="F101" s="157"/>
      <c r="G101" s="120" t="s">
        <v>80</v>
      </c>
      <c r="H101" s="158"/>
      <c r="I101" s="159"/>
      <c r="J101" s="160"/>
      <c r="K101" s="161"/>
      <c r="L101" s="162"/>
    </row>
    <row r="102" spans="1:12" ht="13.5" thickBot="1">
      <c r="A102" s="166"/>
      <c r="B102" s="167"/>
      <c r="C102" s="168"/>
      <c r="D102" s="155"/>
      <c r="E102" s="156"/>
      <c r="F102" s="157"/>
      <c r="G102" s="120" t="s">
        <v>74</v>
      </c>
      <c r="H102" s="158"/>
      <c r="I102" s="159"/>
      <c r="J102" s="160"/>
      <c r="K102" s="161"/>
      <c r="L102" s="162"/>
    </row>
    <row r="103" spans="1:12" ht="15.75" customHeight="1" thickBot="1">
      <c r="A103" s="479" t="s">
        <v>276</v>
      </c>
      <c r="B103" s="480"/>
      <c r="C103" s="505"/>
      <c r="D103" s="169"/>
      <c r="E103" s="170"/>
      <c r="F103" s="171">
        <f>SUM(F83:F102)</f>
        <v>0</v>
      </c>
      <c r="G103" s="479" t="s">
        <v>130</v>
      </c>
      <c r="H103" s="480"/>
      <c r="I103" s="480"/>
      <c r="J103" s="494"/>
      <c r="K103" s="170"/>
      <c r="L103" s="264">
        <f>SUM(L84:L102)</f>
        <v>0</v>
      </c>
    </row>
    <row r="104" spans="1:12" ht="13.5" thickBot="1">
      <c r="A104" s="128"/>
      <c r="B104" s="128"/>
      <c r="C104" s="128"/>
      <c r="D104" s="128"/>
      <c r="E104" s="128"/>
      <c r="F104" s="172"/>
      <c r="G104" s="172"/>
      <c r="H104" s="172"/>
      <c r="I104" s="172"/>
      <c r="J104" s="172"/>
      <c r="K104" s="172"/>
      <c r="L104" s="172"/>
    </row>
    <row r="105" spans="1:12" ht="15.75" thickBot="1">
      <c r="A105" s="479" t="s">
        <v>277</v>
      </c>
      <c r="B105" s="480"/>
      <c r="C105" s="480"/>
      <c r="D105" s="170"/>
      <c r="E105" s="170"/>
      <c r="F105" s="170"/>
      <c r="G105" s="170"/>
      <c r="H105" s="170"/>
      <c r="I105" s="170"/>
      <c r="J105" s="170"/>
      <c r="K105" s="170"/>
      <c r="L105" s="264">
        <f>+L29+L49-L78+F103+L103</f>
        <v>0</v>
      </c>
    </row>
    <row r="106" spans="1:12" ht="13.5" thickBot="1">
      <c r="A106" s="129"/>
      <c r="B106" s="129"/>
      <c r="C106" s="129"/>
      <c r="D106" s="129"/>
      <c r="E106" s="129"/>
      <c r="F106" s="94"/>
      <c r="G106" s="94"/>
      <c r="H106" s="94"/>
      <c r="I106" s="94"/>
      <c r="J106" s="94"/>
      <c r="K106" s="94"/>
      <c r="L106" s="94"/>
    </row>
    <row r="107" spans="1:12">
      <c r="A107" s="173"/>
      <c r="B107" s="174"/>
      <c r="C107" s="174"/>
      <c r="D107" s="174"/>
      <c r="E107" s="175"/>
      <c r="F107" s="174"/>
      <c r="G107" s="176"/>
      <c r="H107" s="177"/>
      <c r="I107" s="174"/>
      <c r="J107" s="176"/>
      <c r="K107" s="174"/>
      <c r="L107" s="177"/>
    </row>
    <row r="108" spans="1:12">
      <c r="A108" s="178" t="s">
        <v>10</v>
      </c>
      <c r="B108" s="179"/>
      <c r="C108" s="179"/>
      <c r="D108" s="179"/>
      <c r="E108" s="180" t="s">
        <v>131</v>
      </c>
      <c r="F108" s="181"/>
      <c r="G108" s="182"/>
      <c r="H108" s="183"/>
      <c r="I108" s="182" t="s">
        <v>132</v>
      </c>
      <c r="J108" s="182"/>
      <c r="K108" s="184"/>
      <c r="L108" s="185"/>
    </row>
    <row r="109" spans="1:12">
      <c r="A109" s="178" t="str">
        <f>TOTAL!B40</f>
        <v xml:space="preserve">NOMBRE: </v>
      </c>
      <c r="B109" s="179"/>
      <c r="C109" s="179"/>
      <c r="D109" s="179"/>
      <c r="E109" s="178" t="str">
        <f>TOTAL!C40</f>
        <v xml:space="preserve">NOMBRE: </v>
      </c>
      <c r="F109" s="179"/>
      <c r="G109" s="122"/>
      <c r="H109" s="185"/>
      <c r="I109" s="297" t="str">
        <f>+TOTAL!E40</f>
        <v xml:space="preserve">NOMBRE: </v>
      </c>
      <c r="J109" s="297" t="str">
        <f>+TOTAL!F40</f>
        <v>Jaime Alonso Velez Mazo</v>
      </c>
      <c r="K109" s="184"/>
      <c r="L109" s="185"/>
    </row>
    <row r="110" spans="1:12">
      <c r="A110" s="178" t="str">
        <f>TOTAL!B41</f>
        <v xml:space="preserve">CARGO: </v>
      </c>
      <c r="B110" s="179"/>
      <c r="C110" s="179"/>
      <c r="D110" s="179"/>
      <c r="E110" s="178" t="str">
        <f>TOTAL!C41</f>
        <v xml:space="preserve">CARGO: </v>
      </c>
      <c r="F110" s="179"/>
      <c r="G110" s="122"/>
      <c r="H110" s="185"/>
      <c r="I110" s="297" t="str">
        <f>+TOTAL!E41</f>
        <v>CARGO:</v>
      </c>
      <c r="J110" s="297" t="str">
        <f>+TOTAL!F41</f>
        <v>Asistente de Presidencia para Presupuesto</v>
      </c>
      <c r="K110" s="184"/>
      <c r="L110" s="185"/>
    </row>
    <row r="111" spans="1:12">
      <c r="A111" s="178" t="str">
        <f>TOTAL!B42</f>
        <v xml:space="preserve">FECHA: </v>
      </c>
      <c r="B111" s="179"/>
      <c r="C111" s="179"/>
      <c r="D111" s="179"/>
      <c r="E111" s="178" t="str">
        <f>TOTAL!C42</f>
        <v xml:space="preserve">FECHA: </v>
      </c>
      <c r="F111" s="179"/>
      <c r="G111" s="122"/>
      <c r="H111" s="185"/>
      <c r="I111" s="297" t="str">
        <f>+TOTAL!E42</f>
        <v xml:space="preserve">FECHA: </v>
      </c>
      <c r="J111" s="297">
        <f>+TOTAL!F42</f>
        <v>0</v>
      </c>
      <c r="K111" s="184"/>
      <c r="L111" s="185"/>
    </row>
    <row r="112" spans="1:12" ht="13.5" thickBot="1">
      <c r="A112" s="186"/>
      <c r="B112" s="187"/>
      <c r="C112" s="187"/>
      <c r="D112" s="187"/>
      <c r="E112" s="188"/>
      <c r="F112" s="187"/>
      <c r="G112" s="189"/>
      <c r="H112" s="190"/>
      <c r="I112" s="187"/>
      <c r="J112" s="189"/>
      <c r="K112" s="191"/>
      <c r="L112" s="190"/>
    </row>
    <row r="113" spans="1:12" s="192" customForma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</row>
    <row r="114" spans="1:12" s="192" customForma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</row>
    <row r="115" spans="1:12" s="192" customForma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1:12" s="192" customForma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</row>
    <row r="117" spans="1:12" s="192" customForma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</row>
  </sheetData>
  <sheetProtection insertColumns="0" insertRows="0" insertHyperlinks="0" deleteColumns="0" deleteRows="0" sort="0"/>
  <mergeCells count="47">
    <mergeCell ref="J33:J34"/>
    <mergeCell ref="L33:L34"/>
    <mergeCell ref="E33:H33"/>
    <mergeCell ref="H14:I14"/>
    <mergeCell ref="B14:D14"/>
    <mergeCell ref="A8:L8"/>
    <mergeCell ref="J9:L9"/>
    <mergeCell ref="J10:L11"/>
    <mergeCell ref="A9:I9"/>
    <mergeCell ref="A10:I11"/>
    <mergeCell ref="A53:B54"/>
    <mergeCell ref="L53:L54"/>
    <mergeCell ref="A78:B78"/>
    <mergeCell ref="G81:L81"/>
    <mergeCell ref="A81:F81"/>
    <mergeCell ref="A103:C103"/>
    <mergeCell ref="C53:E53"/>
    <mergeCell ref="A33:A34"/>
    <mergeCell ref="A1:L1"/>
    <mergeCell ref="B6:I6"/>
    <mergeCell ref="J14:L14"/>
    <mergeCell ref="A4:L4"/>
    <mergeCell ref="A5:L5"/>
    <mergeCell ref="A2:L2"/>
    <mergeCell ref="A3:L3"/>
    <mergeCell ref="A32:L32"/>
    <mergeCell ref="B33:D33"/>
    <mergeCell ref="I33:I34"/>
    <mergeCell ref="K33:K34"/>
    <mergeCell ref="A13:L13"/>
    <mergeCell ref="A82:C83"/>
    <mergeCell ref="A105:C105"/>
    <mergeCell ref="K6:L6"/>
    <mergeCell ref="A52:L52"/>
    <mergeCell ref="A65:B65"/>
    <mergeCell ref="A76:B76"/>
    <mergeCell ref="A77:B77"/>
    <mergeCell ref="A14:A15"/>
    <mergeCell ref="E14:G14"/>
    <mergeCell ref="G85:I85"/>
    <mergeCell ref="G103:J103"/>
    <mergeCell ref="G82:I83"/>
    <mergeCell ref="D82:F82"/>
    <mergeCell ref="F53:H53"/>
    <mergeCell ref="I53:K53"/>
    <mergeCell ref="J82:L82"/>
    <mergeCell ref="G84:I84"/>
  </mergeCells>
  <pageMargins left="0.35433070866141736" right="0.35433070866141736" top="0.59055118110236227" bottom="0.59055118110236227" header="0.31496062992125984" footer="0.19685039370078741"/>
  <pageSetup scale="48" orientation="landscape" r:id="rId1"/>
  <headerFooter>
    <oddFooter>&amp;LST-GF-01-P-01-F06&amp;C&amp;P de &amp;NVersión: 2&amp;R25 de Mayo de 2011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9"/>
  <sheetViews>
    <sheetView tabSelected="1" topLeftCell="F29" zoomScale="90" zoomScaleNormal="90" workbookViewId="0">
      <selection activeCell="K32" sqref="K32"/>
    </sheetView>
  </sheetViews>
  <sheetFormatPr baseColWidth="10" defaultRowHeight="15"/>
  <cols>
    <col min="1" max="1" width="0.5703125" style="46" customWidth="1"/>
    <col min="2" max="2" width="10.28515625" style="44" customWidth="1"/>
    <col min="3" max="3" width="36.42578125" style="47" customWidth="1"/>
    <col min="4" max="4" width="14.42578125" style="47" customWidth="1"/>
    <col min="5" max="5" width="22.7109375" style="47" customWidth="1"/>
    <col min="6" max="6" width="25.5703125" style="47" customWidth="1"/>
    <col min="7" max="7" width="58.42578125" style="47" customWidth="1"/>
    <col min="8" max="8" width="9.28515625" style="48" bestFit="1" customWidth="1"/>
    <col min="9" max="9" width="17.5703125" style="345" customWidth="1"/>
    <col min="10" max="10" width="12.85546875" style="49" customWidth="1"/>
    <col min="11" max="11" width="29" style="345" customWidth="1"/>
    <col min="12" max="12" width="12.85546875" style="312" customWidth="1"/>
    <col min="13" max="13" width="17" style="340" customWidth="1"/>
    <col min="14" max="14" width="22.5703125" style="333" customWidth="1"/>
    <col min="15" max="26" width="4" style="44" customWidth="1"/>
    <col min="27" max="27" width="42.42578125" style="38" customWidth="1"/>
    <col min="28" max="16384" width="11.42578125" style="37"/>
  </cols>
  <sheetData>
    <row r="1" spans="1:27" ht="20.25" customHeight="1">
      <c r="A1" s="516"/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2"/>
      <c r="AA1" s="37"/>
    </row>
    <row r="2" spans="1:27" ht="39" customHeight="1">
      <c r="A2" s="2"/>
      <c r="B2" s="563" t="s">
        <v>4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5"/>
      <c r="AA2" s="37"/>
    </row>
    <row r="3" spans="1:27" ht="27.75" customHeight="1">
      <c r="A3" s="2"/>
      <c r="B3" s="563" t="s">
        <v>113</v>
      </c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5"/>
      <c r="AA3" s="37"/>
    </row>
    <row r="4" spans="1:27" ht="10.5" customHeight="1">
      <c r="A4" s="514"/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66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37"/>
    </row>
    <row r="5" spans="1:27" ht="10.5" customHeight="1" thickBot="1">
      <c r="A5" s="516"/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67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37"/>
    </row>
    <row r="6" spans="1:27" ht="23.25" customHeight="1" thickBot="1">
      <c r="A6" s="6"/>
      <c r="B6" s="555" t="s">
        <v>286</v>
      </c>
      <c r="C6" s="556"/>
      <c r="D6" s="556"/>
      <c r="E6" s="556"/>
      <c r="F6" s="556"/>
      <c r="G6" s="556"/>
      <c r="H6" s="556"/>
      <c r="I6" s="556"/>
      <c r="J6" s="556"/>
      <c r="K6" s="557"/>
      <c r="L6" s="458" t="s">
        <v>114</v>
      </c>
      <c r="M6" s="460">
        <v>2019</v>
      </c>
      <c r="N6" s="481" t="s">
        <v>285</v>
      </c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9"/>
    </row>
    <row r="7" spans="1:27" s="40" customFormat="1" ht="6" customHeight="1" thickBot="1">
      <c r="A7" s="552"/>
      <c r="B7" s="552"/>
      <c r="C7" s="552"/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39"/>
    </row>
    <row r="8" spans="1:27" s="379" customFormat="1" ht="25.5" customHeight="1" thickBot="1">
      <c r="A8" s="374"/>
      <c r="B8" s="423" t="s">
        <v>0</v>
      </c>
      <c r="C8" s="553" t="str">
        <f>+TOTAL!C9</f>
        <v>UNIDADES DE APOYO DIRECTIVO</v>
      </c>
      <c r="D8" s="553"/>
      <c r="E8" s="553"/>
      <c r="F8" s="553"/>
      <c r="G8" s="553"/>
      <c r="H8" s="306"/>
      <c r="I8" s="375"/>
      <c r="J8" s="306"/>
      <c r="K8" s="375"/>
      <c r="L8" s="306"/>
      <c r="M8" s="375"/>
      <c r="N8" s="37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77"/>
      <c r="AA8" s="378"/>
    </row>
    <row r="9" spans="1:27" s="383" customFormat="1" ht="25.5" customHeight="1" thickBot="1">
      <c r="A9" s="380"/>
      <c r="B9" s="424" t="s">
        <v>6</v>
      </c>
      <c r="C9" s="560" t="str">
        <f>+INGRESOS!A10</f>
        <v>SGC - Oficina de Sistema de Gestion de Calidad</v>
      </c>
      <c r="D9" s="560"/>
      <c r="E9" s="560"/>
      <c r="F9" s="560"/>
      <c r="G9" s="560"/>
      <c r="H9" s="381" t="s">
        <v>5</v>
      </c>
      <c r="I9" s="553" t="str">
        <f>+INGRESOS!J10</f>
        <v>91010111</v>
      </c>
      <c r="J9" s="553"/>
      <c r="K9" s="553"/>
      <c r="L9" s="553"/>
      <c r="M9" s="553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3"/>
      <c r="Y9" s="553"/>
      <c r="Z9" s="554"/>
      <c r="AA9" s="382"/>
    </row>
    <row r="10" spans="1:27" s="379" customFormat="1" ht="13.5" thickBot="1">
      <c r="A10" s="551"/>
      <c r="B10" s="551"/>
      <c r="C10" s="551"/>
      <c r="D10" s="551"/>
      <c r="E10" s="551"/>
      <c r="F10" s="551"/>
      <c r="G10" s="551"/>
      <c r="H10" s="551"/>
      <c r="I10" s="551"/>
      <c r="J10" s="551"/>
      <c r="K10" s="551"/>
      <c r="L10" s="551"/>
      <c r="M10" s="551"/>
      <c r="N10" s="551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378"/>
    </row>
    <row r="11" spans="1:27" s="379" customFormat="1" ht="32.25" customHeight="1" thickBot="1">
      <c r="A11" s="384"/>
      <c r="B11" s="475" t="s">
        <v>3</v>
      </c>
      <c r="C11" s="572"/>
      <c r="D11" s="570" t="s">
        <v>259</v>
      </c>
      <c r="E11" s="572" t="s">
        <v>260</v>
      </c>
      <c r="F11" s="570" t="s">
        <v>249</v>
      </c>
      <c r="G11" s="570" t="s">
        <v>250</v>
      </c>
      <c r="H11" s="458" t="s">
        <v>255</v>
      </c>
      <c r="I11" s="459"/>
      <c r="J11" s="459"/>
      <c r="K11" s="459"/>
      <c r="L11" s="459"/>
      <c r="M11" s="459"/>
      <c r="N11" s="460"/>
      <c r="O11" s="458" t="s">
        <v>256</v>
      </c>
      <c r="P11" s="459"/>
      <c r="Q11" s="459"/>
      <c r="R11" s="459"/>
      <c r="S11" s="459"/>
      <c r="T11" s="459"/>
      <c r="U11" s="459"/>
      <c r="V11" s="459"/>
      <c r="W11" s="459"/>
      <c r="X11" s="459"/>
      <c r="Y11" s="459"/>
      <c r="Z11" s="460"/>
      <c r="AA11" s="378"/>
    </row>
    <row r="12" spans="1:27" s="379" customFormat="1" ht="54" customHeight="1" thickBot="1">
      <c r="A12" s="384"/>
      <c r="B12" s="477"/>
      <c r="C12" s="573"/>
      <c r="D12" s="574"/>
      <c r="E12" s="575"/>
      <c r="F12" s="574"/>
      <c r="G12" s="571"/>
      <c r="H12" s="458" t="s">
        <v>257</v>
      </c>
      <c r="I12" s="460"/>
      <c r="J12" s="458" t="s">
        <v>269</v>
      </c>
      <c r="K12" s="460"/>
      <c r="L12" s="458" t="s">
        <v>258</v>
      </c>
      <c r="M12" s="460"/>
      <c r="N12" s="576" t="s">
        <v>268</v>
      </c>
      <c r="O12" s="570" t="s">
        <v>225</v>
      </c>
      <c r="P12" s="570" t="s">
        <v>226</v>
      </c>
      <c r="Q12" s="570" t="s">
        <v>227</v>
      </c>
      <c r="R12" s="570" t="s">
        <v>228</v>
      </c>
      <c r="S12" s="570" t="s">
        <v>227</v>
      </c>
      <c r="T12" s="570" t="s">
        <v>229</v>
      </c>
      <c r="U12" s="570" t="s">
        <v>229</v>
      </c>
      <c r="V12" s="570" t="s">
        <v>228</v>
      </c>
      <c r="W12" s="570" t="s">
        <v>230</v>
      </c>
      <c r="X12" s="570" t="s">
        <v>231</v>
      </c>
      <c r="Y12" s="570" t="s">
        <v>224</v>
      </c>
      <c r="Z12" s="570" t="s">
        <v>232</v>
      </c>
      <c r="AA12" s="378"/>
    </row>
    <row r="13" spans="1:27" s="379" customFormat="1" ht="17.25" customHeight="1" thickBot="1">
      <c r="A13" s="384"/>
      <c r="B13" s="421" t="s">
        <v>7</v>
      </c>
      <c r="C13" s="201" t="s">
        <v>6</v>
      </c>
      <c r="D13" s="571"/>
      <c r="E13" s="573"/>
      <c r="F13" s="458" t="s">
        <v>248</v>
      </c>
      <c r="G13" s="460"/>
      <c r="H13" s="422" t="s">
        <v>7</v>
      </c>
      <c r="I13" s="201" t="s">
        <v>6</v>
      </c>
      <c r="J13" s="201" t="s">
        <v>7</v>
      </c>
      <c r="K13" s="201" t="s">
        <v>6</v>
      </c>
      <c r="L13" s="201" t="s">
        <v>7</v>
      </c>
      <c r="M13" s="201" t="s">
        <v>6</v>
      </c>
      <c r="N13" s="577"/>
      <c r="O13" s="571"/>
      <c r="P13" s="571"/>
      <c r="Q13" s="571"/>
      <c r="R13" s="571"/>
      <c r="S13" s="571"/>
      <c r="T13" s="571"/>
      <c r="U13" s="571"/>
      <c r="V13" s="571"/>
      <c r="W13" s="571"/>
      <c r="X13" s="571"/>
      <c r="Y13" s="571"/>
      <c r="Z13" s="571"/>
      <c r="AA13" s="378"/>
    </row>
    <row r="14" spans="1:27" s="43" customFormat="1" ht="29.25" customHeight="1">
      <c r="A14" s="8"/>
      <c r="B14" s="393" t="str">
        <f>+IFERROR(VLOOKUP(C14,Listas!$L$8:$M$100,2,FALSE),"")</f>
        <v>10110101</v>
      </c>
      <c r="C14" s="428" t="s">
        <v>515</v>
      </c>
      <c r="D14" s="419"/>
      <c r="E14" s="420"/>
      <c r="F14" s="578" t="s">
        <v>1280</v>
      </c>
      <c r="G14" s="425" t="s">
        <v>1293</v>
      </c>
      <c r="H14" s="397" t="str">
        <f>+IF(I14=""," ",VLOOKUP(I14,Listas!$I$16:$J$17,2,FALSE))</f>
        <v xml:space="preserve"> </v>
      </c>
      <c r="I14" s="394"/>
      <c r="J14" s="398" t="str">
        <f>+IF(K14=""," ",VLOOKUP(K14,PUC!$B:$C,2,FALSE))</f>
        <v xml:space="preserve"> </v>
      </c>
      <c r="K14" s="394"/>
      <c r="L14" s="393" t="str">
        <f>+IF(M14=""," ",VLOOKUP(M14,Listas!$F$9:$G$17,2,FALSE))</f>
        <v xml:space="preserve"> </v>
      </c>
      <c r="M14" s="399"/>
      <c r="N14" s="400"/>
      <c r="O14" s="401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3"/>
    </row>
    <row r="15" spans="1:27" s="43" customFormat="1" ht="29.25" customHeight="1">
      <c r="A15" s="8"/>
      <c r="B15" s="17" t="str">
        <f>+IFERROR(VLOOKUP(C15,Listas!$L$8:$M$100,2,FALSE),"")</f>
        <v>10110101</v>
      </c>
      <c r="C15" s="429" t="s">
        <v>515</v>
      </c>
      <c r="D15" s="270"/>
      <c r="E15" s="271"/>
      <c r="F15" s="579"/>
      <c r="G15" s="426" t="s">
        <v>1294</v>
      </c>
      <c r="H15" s="16" t="str">
        <f>+IF(I15=""," ",VLOOKUP(I15,Listas!$I$16:$J$17,2,FALSE))</f>
        <v xml:space="preserve"> </v>
      </c>
      <c r="I15" s="325"/>
      <c r="J15" s="342" t="str">
        <f>+IF(K15=""," ",VLOOKUP(K15,PUC!$B:$C,2,FALSE))</f>
        <v xml:space="preserve"> </v>
      </c>
      <c r="K15" s="325"/>
      <c r="L15" s="17" t="str">
        <f>+IF(M15=""," ",VLOOKUP(M15,Listas!$F$9:$G$17,2,FALSE))</f>
        <v xml:space="preserve"> </v>
      </c>
      <c r="M15" s="334"/>
      <c r="N15" s="326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"/>
    </row>
    <row r="16" spans="1:27" s="43" customFormat="1" ht="29.25" customHeight="1">
      <c r="A16" s="8"/>
      <c r="B16" s="17" t="str">
        <f>+IFERROR(VLOOKUP(C16,Listas!$L$8:$M$100,2,FALSE),"")</f>
        <v>10110101</v>
      </c>
      <c r="C16" s="429" t="s">
        <v>515</v>
      </c>
      <c r="D16" s="270"/>
      <c r="E16" s="271"/>
      <c r="F16" s="579"/>
      <c r="G16" s="426" t="s">
        <v>1295</v>
      </c>
      <c r="H16" s="16" t="str">
        <f>+IF(I16=""," ",VLOOKUP(I16,Listas!$I$16:$J$17,2,FALSE))</f>
        <v xml:space="preserve"> </v>
      </c>
      <c r="I16" s="325"/>
      <c r="J16" s="342" t="str">
        <f>+IF(K16=""," ",VLOOKUP(K16,PUC!$B:$C,2,FALSE))</f>
        <v xml:space="preserve"> </v>
      </c>
      <c r="K16" s="325"/>
      <c r="L16" s="17" t="str">
        <f>+IF(M16=""," ",VLOOKUP(M16,Listas!$F$9:$G$17,2,FALSE))</f>
        <v xml:space="preserve"> </v>
      </c>
      <c r="M16" s="334"/>
      <c r="N16" s="326"/>
      <c r="O16" s="13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5"/>
    </row>
    <row r="17" spans="1:27" s="43" customFormat="1" ht="29.25" customHeight="1">
      <c r="A17" s="8"/>
      <c r="B17" s="17" t="str">
        <f>+IFERROR(VLOOKUP(C17,Listas!$L$8:$M$100,2,FALSE),"")</f>
        <v>10110101</v>
      </c>
      <c r="C17" s="429" t="s">
        <v>515</v>
      </c>
      <c r="D17" s="270"/>
      <c r="E17" s="271"/>
      <c r="F17" s="579"/>
      <c r="G17" s="426" t="s">
        <v>1296</v>
      </c>
      <c r="H17" s="16" t="str">
        <f>+IF(I17=""," ",VLOOKUP(I17,Listas!$I$16:$J$17,2,FALSE))</f>
        <v xml:space="preserve"> </v>
      </c>
      <c r="I17" s="325"/>
      <c r="J17" s="342" t="str">
        <f>+IF(K17=""," ",VLOOKUP(K17,PUC!$B:$C,2,FALSE))</f>
        <v xml:space="preserve"> </v>
      </c>
      <c r="K17" s="325"/>
      <c r="L17" s="17" t="str">
        <f>+IF(M17=""," ",VLOOKUP(M17,Listas!$F$9:$G$17,2,FALSE))</f>
        <v xml:space="preserve"> </v>
      </c>
      <c r="M17" s="334"/>
      <c r="N17" s="326"/>
      <c r="O17" s="1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7" s="43" customFormat="1" ht="44.25" customHeight="1">
      <c r="A18" s="8"/>
      <c r="B18" s="17" t="str">
        <f>+IFERROR(VLOOKUP(C18,Listas!$L$8:$M$100,2,FALSE),"")</f>
        <v>10110101</v>
      </c>
      <c r="C18" s="429" t="s">
        <v>515</v>
      </c>
      <c r="D18" s="270"/>
      <c r="E18" s="271"/>
      <c r="F18" s="579"/>
      <c r="G18" s="426" t="s">
        <v>1297</v>
      </c>
      <c r="H18" s="16" t="str">
        <f>+IF(I18=""," ",VLOOKUP(I18,Listas!$I$16:$J$17,2,FALSE))</f>
        <v xml:space="preserve"> </v>
      </c>
      <c r="I18" s="325"/>
      <c r="J18" s="342" t="str">
        <f>+IF(K18=""," ",VLOOKUP(K18,PUC!$B:$C,2,FALSE))</f>
        <v xml:space="preserve"> </v>
      </c>
      <c r="K18" s="325"/>
      <c r="L18" s="17" t="str">
        <f>+IF(M18=""," ",VLOOKUP(M18,Listas!$F$9:$G$17,2,FALSE))</f>
        <v xml:space="preserve"> </v>
      </c>
      <c r="M18" s="334"/>
      <c r="N18" s="326"/>
      <c r="O18" s="13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5"/>
    </row>
    <row r="19" spans="1:27" s="43" customFormat="1" ht="44.25" customHeight="1">
      <c r="A19" s="8"/>
      <c r="B19" s="17" t="str">
        <f>+IFERROR(VLOOKUP(C19,Listas!$L$8:$M$100,2,FALSE),"")</f>
        <v>10110101</v>
      </c>
      <c r="C19" s="429" t="s">
        <v>515</v>
      </c>
      <c r="D19" s="270"/>
      <c r="E19" s="271"/>
      <c r="F19" s="579" t="s">
        <v>1281</v>
      </c>
      <c r="G19" s="426" t="s">
        <v>1265</v>
      </c>
      <c r="H19" s="16" t="str">
        <f>+IF(I19=""," ",VLOOKUP(I19,Listas!$I$16:$J$17,2,FALSE))</f>
        <v xml:space="preserve"> </v>
      </c>
      <c r="I19" s="325"/>
      <c r="J19" s="342" t="str">
        <f>+IF(K19=""," ",VLOOKUP(K19,PUC!$B:$C,2,FALSE))</f>
        <v xml:space="preserve"> </v>
      </c>
      <c r="K19" s="325"/>
      <c r="L19" s="17" t="str">
        <f>+IF(M19=""," ",VLOOKUP(M19,Listas!$F$9:$G$17,2,FALSE))</f>
        <v xml:space="preserve"> </v>
      </c>
      <c r="M19" s="334"/>
      <c r="N19" s="326"/>
      <c r="O19" s="13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5"/>
    </row>
    <row r="20" spans="1:27" s="43" customFormat="1" ht="42" customHeight="1">
      <c r="A20" s="8"/>
      <c r="B20" s="17" t="str">
        <f>+IFERROR(VLOOKUP(C20,Listas!$L$8:$M$100,2,FALSE),"")</f>
        <v>10110101</v>
      </c>
      <c r="C20" s="429" t="s">
        <v>515</v>
      </c>
      <c r="D20" s="270"/>
      <c r="E20" s="271"/>
      <c r="F20" s="579"/>
      <c r="G20" s="426" t="s">
        <v>1266</v>
      </c>
      <c r="H20" s="16" t="str">
        <f>+IF(I20=""," ",VLOOKUP(I20,Listas!$I$16:$J$17,2,FALSE))</f>
        <v xml:space="preserve"> </v>
      </c>
      <c r="I20" s="325"/>
      <c r="J20" s="342" t="str">
        <f>+IF(K20=""," ",VLOOKUP(K20,PUC!$B:$C,2,FALSE))</f>
        <v xml:space="preserve"> </v>
      </c>
      <c r="K20" s="325"/>
      <c r="L20" s="17" t="str">
        <f>+IF(M20=""," ",VLOOKUP(M20,Listas!$F$9:$G$17,2,FALSE))</f>
        <v xml:space="preserve"> </v>
      </c>
      <c r="M20" s="334"/>
      <c r="N20" s="326"/>
      <c r="O20" s="13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5"/>
    </row>
    <row r="21" spans="1:27" s="43" customFormat="1" ht="90.75" customHeight="1">
      <c r="A21" s="8"/>
      <c r="B21" s="17" t="str">
        <f>+IFERROR(VLOOKUP(C21,Listas!$L$8:$M$100,2,FALSE),"")</f>
        <v>10110101</v>
      </c>
      <c r="C21" s="429" t="s">
        <v>515</v>
      </c>
      <c r="D21" s="270"/>
      <c r="E21" s="271"/>
      <c r="F21" s="427" t="s">
        <v>1282</v>
      </c>
      <c r="G21" s="426" t="s">
        <v>1267</v>
      </c>
      <c r="H21" s="16" t="str">
        <f>+IF(I21=""," ",VLOOKUP(I21,Listas!$I$16:$J$17,2,FALSE))</f>
        <v xml:space="preserve"> </v>
      </c>
      <c r="I21" s="325"/>
      <c r="J21" s="342" t="str">
        <f>+IF(K21=""," ",VLOOKUP(K21,PUC!$B:$C,2,FALSE))</f>
        <v xml:space="preserve"> </v>
      </c>
      <c r="K21" s="325"/>
      <c r="L21" s="17" t="str">
        <f>+IF(M21=""," ",VLOOKUP(M21,Listas!$F$9:$G$17,2,FALSE))</f>
        <v xml:space="preserve"> </v>
      </c>
      <c r="M21" s="334"/>
      <c r="N21" s="326"/>
      <c r="O21" s="13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5"/>
    </row>
    <row r="22" spans="1:27" s="43" customFormat="1" ht="86.25" customHeight="1">
      <c r="A22" s="8"/>
      <c r="B22" s="17" t="str">
        <f>+IFERROR(VLOOKUP(C22,Listas!$L$8:$M$100,2,FALSE),"")</f>
        <v>10110101</v>
      </c>
      <c r="C22" s="429" t="s">
        <v>515</v>
      </c>
      <c r="D22" s="270"/>
      <c r="E22" s="271"/>
      <c r="F22" s="579" t="s">
        <v>1278</v>
      </c>
      <c r="G22" s="438" t="s">
        <v>1268</v>
      </c>
      <c r="H22" s="16" t="str">
        <f>+IF(I22=""," ",VLOOKUP(I22,Listas!$I$16:$J$17,2,FALSE))</f>
        <v xml:space="preserve"> </v>
      </c>
      <c r="I22" s="325"/>
      <c r="J22" s="342" t="str">
        <f>+IF(K22=""," ",VLOOKUP(K22,PUC!$B:$C,2,FALSE))</f>
        <v xml:space="preserve"> </v>
      </c>
      <c r="K22" s="325"/>
      <c r="L22" s="17" t="str">
        <f>+IF(M22=""," ",VLOOKUP(M22,Listas!$F$9:$G$17,2,FALSE))</f>
        <v xml:space="preserve"> </v>
      </c>
      <c r="M22" s="334"/>
      <c r="N22" s="326"/>
      <c r="O22" s="13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5"/>
    </row>
    <row r="23" spans="1:27" s="43" customFormat="1" ht="81" customHeight="1">
      <c r="A23" s="8"/>
      <c r="B23" s="17" t="str">
        <f>+IFERROR(VLOOKUP(C23,Listas!$L$8:$M$100,2,FALSE),"")</f>
        <v>10110101</v>
      </c>
      <c r="C23" s="429" t="s">
        <v>515</v>
      </c>
      <c r="D23" s="270"/>
      <c r="E23" s="271"/>
      <c r="F23" s="579"/>
      <c r="G23" s="438" t="s">
        <v>1269</v>
      </c>
      <c r="H23" s="16" t="str">
        <f>+IF(I23=""," ",VLOOKUP(I23,Listas!$I$16:$J$17,2,FALSE))</f>
        <v xml:space="preserve"> </v>
      </c>
      <c r="I23" s="325"/>
      <c r="J23" s="342" t="str">
        <f>+IF(K23=""," ",VLOOKUP(K23,PUC!$B:$C,2,FALSE))</f>
        <v xml:space="preserve"> </v>
      </c>
      <c r="K23" s="325"/>
      <c r="L23" s="17" t="str">
        <f>+IF(M23=""," ",VLOOKUP(M23,Listas!$F$9:$G$17,2,FALSE))</f>
        <v xml:space="preserve"> </v>
      </c>
      <c r="M23" s="334"/>
      <c r="N23" s="326"/>
      <c r="O23" s="13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5"/>
    </row>
    <row r="24" spans="1:27" s="43" customFormat="1" ht="90" customHeight="1">
      <c r="A24" s="8"/>
      <c r="B24" s="17" t="str">
        <f>+IFERROR(VLOOKUP(C24,Listas!$L$8:$M$100,2,FALSE),"")</f>
        <v>10110101</v>
      </c>
      <c r="C24" s="429" t="s">
        <v>515</v>
      </c>
      <c r="D24" s="270"/>
      <c r="E24" s="271"/>
      <c r="F24" s="579"/>
      <c r="G24" s="438" t="s">
        <v>1270</v>
      </c>
      <c r="H24" s="16" t="str">
        <f>+IF(I24=""," ",VLOOKUP(I24,Listas!$I$16:$J$17,2,FALSE))</f>
        <v xml:space="preserve"> </v>
      </c>
      <c r="I24" s="325"/>
      <c r="J24" s="342" t="str">
        <f>+IF(K24=""," ",VLOOKUP(K24,PUC!$B:$C,2,FALSE))</f>
        <v xml:space="preserve"> </v>
      </c>
      <c r="K24" s="325"/>
      <c r="L24" s="17" t="str">
        <f>+IF(M24=""," ",VLOOKUP(M24,Listas!$F$9:$G$17,2,FALSE))</f>
        <v xml:space="preserve"> </v>
      </c>
      <c r="M24" s="334"/>
      <c r="N24" s="326"/>
      <c r="O24" s="13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5"/>
    </row>
    <row r="25" spans="1:27" s="43" customFormat="1" ht="56.25" customHeight="1">
      <c r="A25" s="8"/>
      <c r="B25" s="17" t="str">
        <f>+IFERROR(VLOOKUP(C25,Listas!$L$8:$M$100,2,FALSE),"")</f>
        <v>10110101</v>
      </c>
      <c r="C25" s="429" t="s">
        <v>515</v>
      </c>
      <c r="D25" s="270"/>
      <c r="E25" s="271"/>
      <c r="F25" s="579"/>
      <c r="G25" s="438" t="s">
        <v>1271</v>
      </c>
      <c r="H25" s="16" t="str">
        <f>+IF(I25=""," ",VLOOKUP(I25,Listas!$I$16:$J$17,2,FALSE))</f>
        <v xml:space="preserve"> </v>
      </c>
      <c r="I25" s="325"/>
      <c r="J25" s="342" t="str">
        <f>+IF(K25=""," ",VLOOKUP(K25,PUC!$B:$C,2,FALSE))</f>
        <v xml:space="preserve"> </v>
      </c>
      <c r="K25" s="325"/>
      <c r="L25" s="17" t="str">
        <f>+IF(M25=""," ",VLOOKUP(M25,Listas!$F$9:$G$17,2,FALSE))</f>
        <v xml:space="preserve"> </v>
      </c>
      <c r="M25" s="334"/>
      <c r="N25" s="326"/>
      <c r="O25" s="13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5"/>
    </row>
    <row r="26" spans="1:27" s="43" customFormat="1" ht="354" customHeight="1">
      <c r="A26" s="8"/>
      <c r="B26" s="17" t="str">
        <f>+IFERROR(VLOOKUP(C26,Listas!$L$8:$M$100,2,FALSE),"")</f>
        <v>10110101</v>
      </c>
      <c r="C26" s="429" t="s">
        <v>515</v>
      </c>
      <c r="D26" s="270"/>
      <c r="E26" s="271"/>
      <c r="F26" s="579"/>
      <c r="G26" s="438" t="s">
        <v>1272</v>
      </c>
      <c r="H26" s="16" t="str">
        <f>+IF(I26=""," ",VLOOKUP(I26,Listas!$I$16:$J$17,2,FALSE))</f>
        <v xml:space="preserve"> </v>
      </c>
      <c r="I26" s="325"/>
      <c r="J26" s="342" t="str">
        <f>+IF(K26=""," ",VLOOKUP(K26,PUC!$B:$C,2,FALSE))</f>
        <v xml:space="preserve"> </v>
      </c>
      <c r="K26" s="325"/>
      <c r="L26" s="17" t="str">
        <f>+IF(M26=""," ",VLOOKUP(M26,Listas!$F$9:$G$17,2,FALSE))</f>
        <v xml:space="preserve"> </v>
      </c>
      <c r="M26" s="334"/>
      <c r="N26" s="326"/>
      <c r="O26" s="13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5"/>
    </row>
    <row r="27" spans="1:27" s="43" customFormat="1" ht="114" customHeight="1">
      <c r="A27" s="8"/>
      <c r="B27" s="17" t="str">
        <f>+IFERROR(VLOOKUP(C27,Listas!$L$8:$M$100,2,FALSE),"")</f>
        <v>10110101</v>
      </c>
      <c r="C27" s="429" t="s">
        <v>515</v>
      </c>
      <c r="D27" s="270"/>
      <c r="E27" s="271"/>
      <c r="F27" s="579"/>
      <c r="G27" s="438" t="s">
        <v>1273</v>
      </c>
      <c r="H27" s="16" t="str">
        <f>+IF(I27=""," ",VLOOKUP(I27,Listas!$I$16:$J$17,2,FALSE))</f>
        <v xml:space="preserve"> </v>
      </c>
      <c r="I27" s="325"/>
      <c r="J27" s="342" t="str">
        <f>+IF(K27=""," ",VLOOKUP(K27,PUC!$B:$C,2,FALSE))</f>
        <v xml:space="preserve"> </v>
      </c>
      <c r="K27" s="325"/>
      <c r="L27" s="17" t="str">
        <f>+IF(M27=""," ",VLOOKUP(M27,Listas!$F$9:$G$17,2,FALSE))</f>
        <v xml:space="preserve"> </v>
      </c>
      <c r="M27" s="334"/>
      <c r="N27" s="326"/>
      <c r="O27" s="13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5"/>
    </row>
    <row r="28" spans="1:27" s="43" customFormat="1" ht="85.5" customHeight="1">
      <c r="A28" s="8"/>
      <c r="B28" s="17" t="str">
        <f>+IFERROR(VLOOKUP(C28,Listas!$L$8:$M$100,2,FALSE),"")</f>
        <v>10110101</v>
      </c>
      <c r="C28" s="429" t="s">
        <v>515</v>
      </c>
      <c r="D28" s="270"/>
      <c r="E28" s="271"/>
      <c r="F28" s="579"/>
      <c r="G28" s="439" t="s">
        <v>1274</v>
      </c>
      <c r="H28" s="16" t="str">
        <f>+IF(I28=""," ",VLOOKUP(I28,Listas!$I$16:$J$17,2,FALSE))</f>
        <v xml:space="preserve"> </v>
      </c>
      <c r="I28" s="325"/>
      <c r="J28" s="342" t="str">
        <f>+IF(K28=""," ",VLOOKUP(K28,PUC!$B:$C,2,FALSE))</f>
        <v xml:space="preserve"> </v>
      </c>
      <c r="K28" s="325"/>
      <c r="L28" s="17" t="str">
        <f>+IF(M28=""," ",VLOOKUP(M28,Listas!$F$9:$G$17,2,FALSE))</f>
        <v xml:space="preserve"> </v>
      </c>
      <c r="M28" s="334"/>
      <c r="N28" s="326"/>
      <c r="O28" s="13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5"/>
    </row>
    <row r="29" spans="1:27" s="43" customFormat="1" ht="28.5">
      <c r="A29" s="8"/>
      <c r="B29" s="17" t="str">
        <f>+IFERROR(VLOOKUP(C29,Listas!$L$8:$M$100,2,FALSE),"")</f>
        <v>10110101</v>
      </c>
      <c r="C29" s="429" t="s">
        <v>515</v>
      </c>
      <c r="D29" s="270"/>
      <c r="E29" s="271"/>
      <c r="F29" s="579"/>
      <c r="G29" s="544" t="s">
        <v>1275</v>
      </c>
      <c r="H29" s="16" t="str">
        <f>+IF(I29=""," ",VLOOKUP(I29,Listas!$I$16:$J$17,2,FALSE))</f>
        <v>07</v>
      </c>
      <c r="I29" s="325" t="s">
        <v>472</v>
      </c>
      <c r="J29" s="342">
        <f>+IF(K29=""," ",VLOOKUP(K29,PUC!$B:$C,2,FALSE))</f>
        <v>5155150101</v>
      </c>
      <c r="K29" s="325" t="s">
        <v>1153</v>
      </c>
      <c r="L29" s="17" t="str">
        <f>+IF(M29=""," ",VLOOKUP(M29,Listas!$F$9:$G$17,2,FALSE))</f>
        <v>07</v>
      </c>
      <c r="M29" s="334" t="s">
        <v>457</v>
      </c>
      <c r="N29" s="326">
        <v>500000</v>
      </c>
      <c r="O29" s="13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5"/>
    </row>
    <row r="30" spans="1:27" s="43" customFormat="1" ht="28.5">
      <c r="A30" s="8"/>
      <c r="B30" s="17" t="str">
        <f>+IFERROR(VLOOKUP(C30,Listas!$L$8:$M$100,2,FALSE),"")</f>
        <v>10110101</v>
      </c>
      <c r="C30" s="429" t="s">
        <v>515</v>
      </c>
      <c r="D30" s="270"/>
      <c r="E30" s="271"/>
      <c r="F30" s="579"/>
      <c r="G30" s="545"/>
      <c r="H30" s="16" t="str">
        <f>+IF(I30=""," ",VLOOKUP(I30,Listas!$I$16:$J$17,2,FALSE))</f>
        <v>07</v>
      </c>
      <c r="I30" s="325" t="s">
        <v>472</v>
      </c>
      <c r="J30" s="342">
        <f>+IF(K30=""," ",VLOOKUP(K30,PUC!$B:$C,2,FALSE))</f>
        <v>5105210101</v>
      </c>
      <c r="K30" s="325" t="s">
        <v>1244</v>
      </c>
      <c r="L30" s="17" t="str">
        <f>+IF(M30=""," ",VLOOKUP(M30,Listas!$F$9:$G$17,2,FALSE))</f>
        <v>07</v>
      </c>
      <c r="M30" s="334" t="s">
        <v>457</v>
      </c>
      <c r="N30" s="326">
        <f>+MROUND(470000*3*1.05,1000)</f>
        <v>1481000</v>
      </c>
      <c r="O30" s="13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5"/>
    </row>
    <row r="31" spans="1:27" s="43" customFormat="1" ht="78.75" customHeight="1">
      <c r="A31" s="8"/>
      <c r="B31" s="17" t="str">
        <f>+IFERROR(VLOOKUP(C31,Listas!$L$8:$M$100,2,FALSE),"")</f>
        <v>10110101</v>
      </c>
      <c r="C31" s="429" t="s">
        <v>515</v>
      </c>
      <c r="D31" s="270"/>
      <c r="E31" s="271"/>
      <c r="F31" s="579"/>
      <c r="G31" s="426" t="s">
        <v>1276</v>
      </c>
      <c r="H31" s="16" t="str">
        <f>+IF(I31=""," ",VLOOKUP(I31,Listas!$I$16:$J$17,2,FALSE))</f>
        <v>07</v>
      </c>
      <c r="I31" s="325" t="s">
        <v>472</v>
      </c>
      <c r="J31" s="342">
        <f>+IF(K31=""," ",VLOOKUP(K31,PUC!$B:$C,2,FALSE))</f>
        <v>5195600101</v>
      </c>
      <c r="K31" s="325" t="s">
        <v>1108</v>
      </c>
      <c r="L31" s="17" t="str">
        <f>+IF(M31=""," ",VLOOKUP(M31,Listas!$F$9:$G$17,2,FALSE))</f>
        <v>07</v>
      </c>
      <c r="M31" s="334" t="s">
        <v>457</v>
      </c>
      <c r="N31" s="326">
        <v>500000</v>
      </c>
      <c r="O31" s="13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5"/>
      <c r="AA31" s="42"/>
    </row>
    <row r="32" spans="1:27" s="43" customFormat="1" ht="409.5" customHeight="1">
      <c r="A32" s="8"/>
      <c r="B32" s="17"/>
      <c r="C32" s="429"/>
      <c r="D32" s="270"/>
      <c r="E32" s="271"/>
      <c r="F32" s="437"/>
      <c r="G32" s="440" t="s">
        <v>1298</v>
      </c>
      <c r="H32" s="16"/>
      <c r="I32" s="325"/>
      <c r="J32" s="342"/>
      <c r="K32" s="325"/>
      <c r="L32" s="17"/>
      <c r="M32" s="334"/>
      <c r="N32" s="446"/>
      <c r="O32" s="13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5"/>
      <c r="AA32" s="42"/>
    </row>
    <row r="33" spans="1:27" s="43" customFormat="1" ht="190.5" customHeight="1">
      <c r="A33" s="8"/>
      <c r="B33" s="17" t="str">
        <f>+IFERROR(VLOOKUP(C33,Listas!$L$8:$M$100,2,FALSE),"")</f>
        <v>10110101</v>
      </c>
      <c r="C33" s="429" t="s">
        <v>515</v>
      </c>
      <c r="D33" s="270"/>
      <c r="E33" s="271"/>
      <c r="F33" s="541" t="s">
        <v>1279</v>
      </c>
      <c r="G33" s="580" t="s">
        <v>1299</v>
      </c>
      <c r="H33" s="16" t="str">
        <f>+IF(I33=""," ",VLOOKUP(I33,Listas!$I$16:$J$17,2,FALSE))</f>
        <v>07</v>
      </c>
      <c r="I33" s="325" t="s">
        <v>472</v>
      </c>
      <c r="J33" s="342">
        <f>+IF(K33=""," ",VLOOKUP(K33,PUC!$B:$C,2,FALSE))</f>
        <v>5155150101</v>
      </c>
      <c r="K33" s="325" t="s">
        <v>1153</v>
      </c>
      <c r="L33" s="17" t="str">
        <f>+IF(M33=""," ",VLOOKUP(M33,Listas!$F$9:$G$17,2,FALSE))</f>
        <v>07</v>
      </c>
      <c r="M33" s="334" t="s">
        <v>457</v>
      </c>
      <c r="N33" s="326">
        <v>500000</v>
      </c>
      <c r="O33" s="13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5"/>
      <c r="AA33" s="42"/>
    </row>
    <row r="34" spans="1:27" s="43" customFormat="1" ht="135" customHeight="1">
      <c r="A34" s="8"/>
      <c r="B34" s="17" t="str">
        <f>+IFERROR(VLOOKUP(C34,Listas!$L$8:$M$100,2,FALSE),"")</f>
        <v>10110101</v>
      </c>
      <c r="C34" s="429" t="s">
        <v>515</v>
      </c>
      <c r="D34" s="270"/>
      <c r="E34" s="271"/>
      <c r="F34" s="542"/>
      <c r="G34" s="581"/>
      <c r="H34" s="16" t="str">
        <f>+IF(I34=""," ",VLOOKUP(I34,Listas!$I$16:$J$17,2,FALSE))</f>
        <v>07</v>
      </c>
      <c r="I34" s="325" t="s">
        <v>472</v>
      </c>
      <c r="J34" s="342">
        <f>+IF(K34=""," ",VLOOKUP(K34,PUC!$B:$C,2,FALSE))</f>
        <v>5155050101</v>
      </c>
      <c r="K34" s="325" t="s">
        <v>1151</v>
      </c>
      <c r="L34" s="17" t="str">
        <f>+IF(M34=""," ",VLOOKUP(M34,Listas!$F$9:$G$17,2,FALSE))</f>
        <v>07</v>
      </c>
      <c r="M34" s="334" t="s">
        <v>457</v>
      </c>
      <c r="N34" s="326">
        <f>+MROUND(470000*3*1.05,1000)</f>
        <v>1481000</v>
      </c>
      <c r="O34" s="13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5"/>
      <c r="AA34" s="42"/>
    </row>
    <row r="35" spans="1:27" s="43" customFormat="1" ht="132.75" customHeight="1">
      <c r="A35" s="8"/>
      <c r="B35" s="17" t="str">
        <f>+IFERROR(VLOOKUP(C35,Listas!$L$8:$M$100,2,FALSE),"")</f>
        <v>10110101</v>
      </c>
      <c r="C35" s="429" t="s">
        <v>515</v>
      </c>
      <c r="D35" s="270"/>
      <c r="E35" s="271"/>
      <c r="F35" s="542"/>
      <c r="G35" s="582"/>
      <c r="H35" s="16" t="str">
        <f>+IF(I35=""," ",VLOOKUP(I35,Listas!$I$16:$J$17,2,FALSE))</f>
        <v>07</v>
      </c>
      <c r="I35" s="325" t="s">
        <v>472</v>
      </c>
      <c r="J35" s="342">
        <f>+IF(K35=""," ",VLOOKUP(K35,PUC!$B:$C,2,FALSE))</f>
        <v>5195600101</v>
      </c>
      <c r="K35" s="325" t="s">
        <v>1108</v>
      </c>
      <c r="L35" s="17" t="str">
        <f>+IF(M35=""," ",VLOOKUP(M35,Listas!$F$9:$G$17,2,FALSE))</f>
        <v>07</v>
      </c>
      <c r="M35" s="334" t="s">
        <v>457</v>
      </c>
      <c r="N35" s="326">
        <v>400000</v>
      </c>
      <c r="O35" s="13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  <c r="AA35" s="42"/>
    </row>
    <row r="36" spans="1:27" s="43" customFormat="1" ht="48" customHeight="1">
      <c r="A36" s="8"/>
      <c r="B36" s="17" t="str">
        <f>+IFERROR(VLOOKUP(C36,Listas!$L$8:$M$100,2,FALSE),"")</f>
        <v>10110101</v>
      </c>
      <c r="C36" s="429" t="s">
        <v>515</v>
      </c>
      <c r="D36" s="270"/>
      <c r="E36" s="271"/>
      <c r="F36" s="543"/>
      <c r="G36" s="426" t="s">
        <v>1277</v>
      </c>
      <c r="H36" s="16" t="str">
        <f>+IF(I36=""," ",VLOOKUP(I36,Listas!$I$16:$J$17,2,FALSE))</f>
        <v xml:space="preserve"> </v>
      </c>
      <c r="I36" s="325"/>
      <c r="J36" s="342" t="str">
        <f>+IF(K36=""," ",VLOOKUP(K36,PUC!$B:$C,2,FALSE))</f>
        <v xml:space="preserve"> </v>
      </c>
      <c r="K36" s="325"/>
      <c r="L36" s="17" t="str">
        <f>+IF(M36=""," ",VLOOKUP(M36,Listas!$F$9:$G$17,2,FALSE))</f>
        <v xml:space="preserve"> </v>
      </c>
      <c r="M36" s="334"/>
      <c r="N36" s="326"/>
      <c r="O36" s="13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  <c r="AA36" s="42"/>
    </row>
    <row r="37" spans="1:27" s="43" customFormat="1" ht="29.25" customHeight="1" thickBot="1">
      <c r="A37" s="8"/>
      <c r="B37" s="17" t="str">
        <f>+IFERROR(VLOOKUP(C37,Listas!$L$8:$M$100,2,FALSE),"")</f>
        <v>10110101</v>
      </c>
      <c r="C37" s="429" t="s">
        <v>515</v>
      </c>
      <c r="D37" s="270"/>
      <c r="E37" s="271"/>
      <c r="F37" s="268"/>
      <c r="G37" s="269"/>
      <c r="H37" s="388" t="str">
        <f>+IF(I37=""," ",VLOOKUP(I37,Listas!$I$16:$J$17,2,FALSE))</f>
        <v xml:space="preserve"> </v>
      </c>
      <c r="I37" s="387"/>
      <c r="J37" s="407" t="str">
        <f>+IF(K37=""," ",VLOOKUP(K37,PUC!$B:$C,2,FALSE))</f>
        <v xml:space="preserve"> </v>
      </c>
      <c r="K37" s="405"/>
      <c r="L37" s="404" t="str">
        <f>+IF(M37=""," ",VLOOKUP(M37,Listas!$F$9:$G$17,2,FALSE))</f>
        <v xml:space="preserve"> </v>
      </c>
      <c r="M37" s="408"/>
      <c r="N37" s="409"/>
      <c r="O37" s="10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2"/>
      <c r="AA37" s="42"/>
    </row>
    <row r="38" spans="1:27" s="43" customFormat="1" ht="83.25" customHeight="1">
      <c r="A38" s="8"/>
      <c r="B38" s="393" t="str">
        <f>+IFERROR(VLOOKUP(C38,Listas!$L$8:$M$100,2,FALSE),"")</f>
        <v>10110102</v>
      </c>
      <c r="C38" s="411" t="s">
        <v>516</v>
      </c>
      <c r="D38" s="395"/>
      <c r="E38" s="396"/>
      <c r="F38" s="546" t="s">
        <v>1283</v>
      </c>
      <c r="G38" s="433" t="s">
        <v>1284</v>
      </c>
      <c r="H38" s="397" t="str">
        <f>+IF(I38=""," ",VLOOKUP(I38,Listas!$I$16:$J$17,2,FALSE))</f>
        <v xml:space="preserve"> </v>
      </c>
      <c r="I38" s="394"/>
      <c r="J38" s="398" t="str">
        <f>+IF(K38=""," ",VLOOKUP(K38,PUC!$B:$C,2,FALSE))</f>
        <v xml:space="preserve"> </v>
      </c>
      <c r="K38" s="394"/>
      <c r="L38" s="393" t="str">
        <f>+IF(M38=""," ",VLOOKUP(M38,Listas!$F$9:$G$17,2,FALSE))</f>
        <v xml:space="preserve"> </v>
      </c>
      <c r="M38" s="399"/>
      <c r="N38" s="400"/>
      <c r="O38" s="401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403"/>
      <c r="AA38" s="441"/>
    </row>
    <row r="39" spans="1:27" s="43" customFormat="1" ht="63" customHeight="1">
      <c r="A39" s="8"/>
      <c r="B39" s="17" t="str">
        <f>+IFERROR(VLOOKUP(C39,Listas!$L$8:$M$100,2,FALSE),"")</f>
        <v>10110102</v>
      </c>
      <c r="C39" s="412" t="s">
        <v>516</v>
      </c>
      <c r="D39" s="270"/>
      <c r="E39" s="271"/>
      <c r="F39" s="547"/>
      <c r="G39" s="434" t="s">
        <v>1285</v>
      </c>
      <c r="H39" s="16" t="str">
        <f>+IF(I39=""," ",VLOOKUP(I39,Listas!$I$16:$J$17,2,FALSE))</f>
        <v xml:space="preserve"> </v>
      </c>
      <c r="I39" s="325"/>
      <c r="J39" s="342" t="str">
        <f>+IF(K39=""," ",VLOOKUP(K39,PUC!$B:$C,2,FALSE))</f>
        <v xml:space="preserve"> </v>
      </c>
      <c r="K39" s="325"/>
      <c r="L39" s="17" t="str">
        <f>+IF(M39=""," ",VLOOKUP(M39,Listas!$F$9:$G$17,2,FALSE))</f>
        <v xml:space="preserve"> </v>
      </c>
      <c r="M39" s="334"/>
      <c r="N39" s="326"/>
      <c r="O39" s="13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5"/>
      <c r="AA39" s="442"/>
    </row>
    <row r="40" spans="1:27" s="43" customFormat="1" ht="144.75" customHeight="1">
      <c r="A40" s="8"/>
      <c r="B40" s="17" t="str">
        <f>+IFERROR(VLOOKUP(C40,Listas!$L$8:$M$100,2,FALSE),"")</f>
        <v>10110102</v>
      </c>
      <c r="C40" s="412" t="s">
        <v>516</v>
      </c>
      <c r="D40" s="270"/>
      <c r="E40" s="271"/>
      <c r="F40" s="435" t="s">
        <v>1286</v>
      </c>
      <c r="G40" s="434" t="s">
        <v>1287</v>
      </c>
      <c r="H40" s="16" t="str">
        <f>+IF(I40=""," ",VLOOKUP(I40,Listas!$I$16:$J$17,2,FALSE))</f>
        <v>07</v>
      </c>
      <c r="I40" s="325" t="s">
        <v>472</v>
      </c>
      <c r="J40" s="342">
        <f>+IF(K40=""," ",VLOOKUP(K40,PUC!$B:$C,2,FALSE))</f>
        <v>5110959595</v>
      </c>
      <c r="K40" s="325" t="s">
        <v>1166</v>
      </c>
      <c r="L40" s="17" t="str">
        <f>+IF(M40=""," ",VLOOKUP(M40,Listas!$F$9:$G$17,2,FALSE))</f>
        <v>07</v>
      </c>
      <c r="M40" s="334" t="s">
        <v>457</v>
      </c>
      <c r="N40" s="326">
        <v>7500000</v>
      </c>
      <c r="O40" s="13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5"/>
      <c r="AA40" s="443"/>
    </row>
    <row r="41" spans="1:27" s="43" customFormat="1" ht="101.25" customHeight="1">
      <c r="A41" s="8"/>
      <c r="B41" s="17" t="str">
        <f>+IFERROR(VLOOKUP(C41,Listas!$L$8:$M$100,2,FALSE),"")</f>
        <v>10110102</v>
      </c>
      <c r="C41" s="412" t="s">
        <v>516</v>
      </c>
      <c r="D41" s="270"/>
      <c r="E41" s="271"/>
      <c r="F41" s="435" t="s">
        <v>1288</v>
      </c>
      <c r="G41" s="434" t="s">
        <v>1289</v>
      </c>
      <c r="H41" s="16" t="str">
        <f>+IF(I41=""," ",VLOOKUP(I41,Listas!$I$16:$J$17,2,FALSE))</f>
        <v xml:space="preserve"> </v>
      </c>
      <c r="I41" s="325"/>
      <c r="J41" s="342" t="str">
        <f>+IF(K41=""," ",VLOOKUP(K41,PUC!$B:$C,2,FALSE))</f>
        <v xml:space="preserve"> </v>
      </c>
      <c r="K41" s="325"/>
      <c r="L41" s="17" t="str">
        <f>+IF(M41=""," ",VLOOKUP(M41,Listas!$F$9:$G$17,2,FALSE))</f>
        <v xml:space="preserve"> </v>
      </c>
      <c r="M41" s="334"/>
      <c r="N41" s="326"/>
      <c r="O41" s="13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5"/>
      <c r="AA41" s="444"/>
    </row>
    <row r="42" spans="1:27" s="43" customFormat="1" ht="37.5" customHeight="1">
      <c r="A42" s="8"/>
      <c r="B42" s="17" t="str">
        <f>+IFERROR(VLOOKUP(C42,Listas!$L$8:$M$100,2,FALSE),"")</f>
        <v>10110102</v>
      </c>
      <c r="C42" s="412" t="s">
        <v>516</v>
      </c>
      <c r="D42" s="270"/>
      <c r="E42" s="271"/>
      <c r="F42" s="548" t="s">
        <v>1290</v>
      </c>
      <c r="G42" s="434" t="s">
        <v>1291</v>
      </c>
      <c r="H42" s="16" t="str">
        <f>+IF(I42=""," ",VLOOKUP(I42,Listas!$I$16:$J$17,2,FALSE))</f>
        <v xml:space="preserve"> </v>
      </c>
      <c r="I42" s="325"/>
      <c r="J42" s="342" t="str">
        <f>+IF(K42=""," ",VLOOKUP(K42,PUC!$B:$C,2,FALSE))</f>
        <v xml:space="preserve"> </v>
      </c>
      <c r="K42" s="325"/>
      <c r="L42" s="17" t="str">
        <f>+IF(M42=""," ",VLOOKUP(M42,Listas!$F$9:$G$17,2,FALSE))</f>
        <v xml:space="preserve"> </v>
      </c>
      <c r="M42" s="334"/>
      <c r="N42" s="326"/>
      <c r="O42" s="13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5"/>
      <c r="AA42" s="441"/>
    </row>
    <row r="43" spans="1:27" s="43" customFormat="1" ht="76.5" customHeight="1">
      <c r="A43" s="8"/>
      <c r="B43" s="17" t="str">
        <f>+IFERROR(VLOOKUP(C43,Listas!$L$8:$M$100,2,FALSE),"")</f>
        <v>10110102</v>
      </c>
      <c r="C43" s="412" t="s">
        <v>516</v>
      </c>
      <c r="D43" s="270"/>
      <c r="E43" s="271"/>
      <c r="F43" s="549"/>
      <c r="G43" s="434" t="s">
        <v>1292</v>
      </c>
      <c r="H43" s="16" t="str">
        <f>+IF(I43=""," ",VLOOKUP(I43,Listas!$I$16:$J$17,2,FALSE))</f>
        <v>07</v>
      </c>
      <c r="I43" s="325" t="s">
        <v>472</v>
      </c>
      <c r="J43" s="342">
        <f>+IF(K43=""," ",VLOOKUP(K43,PUC!$B:$C,2,FALSE))</f>
        <v>5120200102</v>
      </c>
      <c r="K43" s="325" t="s">
        <v>1074</v>
      </c>
      <c r="L43" s="17" t="str">
        <f>+IF(M43=""," ",VLOOKUP(M43,Listas!$F$9:$G$17,2,FALSE))</f>
        <v>07</v>
      </c>
      <c r="M43" s="334" t="s">
        <v>457</v>
      </c>
      <c r="N43" s="326"/>
      <c r="O43" s="13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5"/>
      <c r="AA43" s="445"/>
    </row>
    <row r="44" spans="1:27" s="43" customFormat="1" ht="102" customHeight="1">
      <c r="A44" s="8"/>
      <c r="B44" s="17" t="str">
        <f>+IFERROR(VLOOKUP(C44,Listas!$L$8:$M$100,2,FALSE),"")</f>
        <v>10110102</v>
      </c>
      <c r="C44" s="412" t="s">
        <v>516</v>
      </c>
      <c r="D44" s="270"/>
      <c r="E44" s="271"/>
      <c r="F44" s="550"/>
      <c r="G44" s="434" t="s">
        <v>1300</v>
      </c>
      <c r="H44" s="16" t="str">
        <f>+IF(I44=""," ",VLOOKUP(I44,Listas!$I$16:$J$17,2,FALSE))</f>
        <v xml:space="preserve"> </v>
      </c>
      <c r="I44" s="325"/>
      <c r="J44" s="342" t="str">
        <f>+IF(K44=""," ",VLOOKUP(K44,PUC!$B:$C,2,FALSE))</f>
        <v xml:space="preserve"> </v>
      </c>
      <c r="K44" s="325"/>
      <c r="L44" s="17" t="str">
        <f>+IF(M44=""," ",VLOOKUP(M44,Listas!$F$9:$G$17,2,FALSE))</f>
        <v xml:space="preserve"> </v>
      </c>
      <c r="M44" s="334"/>
      <c r="N44" s="326"/>
      <c r="O44" s="13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5"/>
      <c r="AA44" s="441"/>
    </row>
    <row r="45" spans="1:27" s="43" customFormat="1" ht="29.25" customHeight="1">
      <c r="A45" s="8"/>
      <c r="B45" s="17" t="str">
        <f>+IFERROR(VLOOKUP(C45,Listas!$L$8:$M$100,2,FALSE),"")</f>
        <v>10110102</v>
      </c>
      <c r="C45" s="412" t="s">
        <v>516</v>
      </c>
      <c r="D45" s="270"/>
      <c r="E45" s="271"/>
      <c r="F45" s="270"/>
      <c r="G45" s="270"/>
      <c r="H45" s="16" t="str">
        <f>+IF(I45=""," ",VLOOKUP(I45,Listas!$I$16:$J$17,2,FALSE))</f>
        <v xml:space="preserve"> </v>
      </c>
      <c r="I45" s="325"/>
      <c r="J45" s="342" t="str">
        <f>+IF(K45=""," ",VLOOKUP(K45,PUC!$B:$C,2,FALSE))</f>
        <v xml:space="preserve"> </v>
      </c>
      <c r="K45" s="325"/>
      <c r="L45" s="17" t="str">
        <f>+IF(M45=""," ",VLOOKUP(M45,Listas!$F$9:$G$17,2,FALSE))</f>
        <v xml:space="preserve"> </v>
      </c>
      <c r="M45" s="334"/>
      <c r="N45" s="326"/>
      <c r="O45" s="13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5"/>
      <c r="AA45" s="441"/>
    </row>
    <row r="46" spans="1:27" s="43" customFormat="1" ht="29.25" customHeight="1">
      <c r="A46" s="8"/>
      <c r="B46" s="17" t="str">
        <f>+IFERROR(VLOOKUP(C46,Listas!$L$8:$M$100,2,FALSE),"")</f>
        <v>10110102</v>
      </c>
      <c r="C46" s="412" t="s">
        <v>516</v>
      </c>
      <c r="D46" s="270"/>
      <c r="E46" s="271"/>
      <c r="F46" s="270"/>
      <c r="G46" s="270"/>
      <c r="H46" s="16" t="str">
        <f>+IF(I46=""," ",VLOOKUP(I46,Listas!$I$16:$J$17,2,FALSE))</f>
        <v xml:space="preserve"> </v>
      </c>
      <c r="I46" s="325"/>
      <c r="J46" s="342" t="str">
        <f>+IF(K46=""," ",VLOOKUP(K46,PUC!$B:$C,2,FALSE))</f>
        <v xml:space="preserve"> </v>
      </c>
      <c r="K46" s="325"/>
      <c r="L46" s="17" t="str">
        <f>+IF(M46=""," ",VLOOKUP(M46,Listas!$F$9:$G$17,2,FALSE))</f>
        <v xml:space="preserve"> </v>
      </c>
      <c r="M46" s="334"/>
      <c r="N46" s="326"/>
      <c r="O46" s="13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5"/>
      <c r="AA46" s="42"/>
    </row>
    <row r="47" spans="1:27" s="43" customFormat="1" ht="29.25" customHeight="1" thickBot="1">
      <c r="A47" s="8"/>
      <c r="B47" s="404" t="str">
        <f>+IFERROR(VLOOKUP(C47,Listas!$L$8:$M$100,2,FALSE),"")</f>
        <v>10110102</v>
      </c>
      <c r="C47" s="413" t="s">
        <v>516</v>
      </c>
      <c r="D47" s="268"/>
      <c r="E47" s="269"/>
      <c r="F47" s="268"/>
      <c r="G47" s="268"/>
      <c r="H47" s="406" t="str">
        <f>+IF(I47=""," ",VLOOKUP(I47,Listas!$I$16:$J$17,2,FALSE))</f>
        <v xml:space="preserve"> </v>
      </c>
      <c r="I47" s="405"/>
      <c r="J47" s="407" t="str">
        <f>+IF(K47=""," ",VLOOKUP(K47,PUC!$B:$C,2,FALSE))</f>
        <v xml:space="preserve"> </v>
      </c>
      <c r="K47" s="405"/>
      <c r="L47" s="404" t="str">
        <f>+IF(M47=""," ",VLOOKUP(M47,Listas!$F$9:$G$17,2,FALSE))</f>
        <v xml:space="preserve"> </v>
      </c>
      <c r="M47" s="408"/>
      <c r="N47" s="409"/>
      <c r="O47" s="10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2"/>
      <c r="AA47" s="42"/>
    </row>
    <row r="48" spans="1:27" s="43" customFormat="1" ht="29.25" customHeight="1">
      <c r="A48" s="8"/>
      <c r="B48" s="393" t="str">
        <f>+IFERROR(VLOOKUP(C48,Listas!$L$8:$M$100,2,FALSE),"")</f>
        <v>10110103</v>
      </c>
      <c r="C48" s="410" t="s">
        <v>517</v>
      </c>
      <c r="D48" s="395"/>
      <c r="E48" s="396"/>
      <c r="F48" s="432"/>
      <c r="G48" s="395"/>
      <c r="H48" s="397" t="str">
        <f>+IF(I48=""," ",VLOOKUP(I48,Listas!$I$16:$J$17,2,FALSE))</f>
        <v>07</v>
      </c>
      <c r="I48" s="394" t="s">
        <v>472</v>
      </c>
      <c r="J48" s="398" t="str">
        <f>+IF(K48=""," ",VLOOKUP(K48,PUC!$B:$C,2,FALSE))</f>
        <v xml:space="preserve"> </v>
      </c>
      <c r="K48" s="394"/>
      <c r="L48" s="393" t="str">
        <f>+IF(M48=""," ",VLOOKUP(M48,Listas!$F$9:$G$17,2,FALSE))</f>
        <v xml:space="preserve"> </v>
      </c>
      <c r="M48" s="399"/>
      <c r="N48" s="400"/>
      <c r="O48" s="401"/>
      <c r="P48" s="402"/>
      <c r="Q48" s="402"/>
      <c r="R48" s="402"/>
      <c r="S48" s="402"/>
      <c r="T48" s="402"/>
      <c r="U48" s="402"/>
      <c r="V48" s="402"/>
      <c r="W48" s="402"/>
      <c r="X48" s="402"/>
      <c r="Y48" s="402"/>
      <c r="Z48" s="403"/>
      <c r="AA48" s="42"/>
    </row>
    <row r="49" spans="1:27" s="43" customFormat="1" ht="29.25" customHeight="1">
      <c r="A49" s="8"/>
      <c r="B49" s="17" t="str">
        <f>+IFERROR(VLOOKUP(C49,Listas!$L$8:$M$100,2,FALSE),"")</f>
        <v>10110103</v>
      </c>
      <c r="C49" s="387" t="s">
        <v>517</v>
      </c>
      <c r="D49" s="270"/>
      <c r="E49" s="271"/>
      <c r="F49" s="430"/>
      <c r="G49" s="270"/>
      <c r="H49" s="16" t="str">
        <f>+IF(I49=""," ",VLOOKUP(I49,Listas!$I$16:$J$17,2,FALSE))</f>
        <v>07</v>
      </c>
      <c r="I49" s="325" t="s">
        <v>472</v>
      </c>
      <c r="J49" s="342" t="str">
        <f>+IF(K49=""," ",VLOOKUP(K49,PUC!$B:$C,2,FALSE))</f>
        <v xml:space="preserve"> </v>
      </c>
      <c r="K49" s="325"/>
      <c r="L49" s="17" t="str">
        <f>+IF(M49=""," ",VLOOKUP(M49,Listas!$F$9:$G$17,2,FALSE))</f>
        <v xml:space="preserve"> </v>
      </c>
      <c r="M49" s="334"/>
      <c r="N49" s="326"/>
      <c r="O49" s="13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5"/>
      <c r="AA49" s="42"/>
    </row>
    <row r="50" spans="1:27" s="43" customFormat="1" ht="29.25" customHeight="1">
      <c r="A50" s="8"/>
      <c r="B50" s="17" t="str">
        <f>+IFERROR(VLOOKUP(C50,Listas!$L$8:$M$100,2,FALSE),"")</f>
        <v>10110103</v>
      </c>
      <c r="C50" s="387" t="s">
        <v>517</v>
      </c>
      <c r="D50" s="270"/>
      <c r="E50" s="271"/>
      <c r="F50" s="430"/>
      <c r="G50" s="270"/>
      <c r="H50" s="16" t="str">
        <f>+IF(I50=""," ",VLOOKUP(I50,Listas!$I$16:$J$17,2,FALSE))</f>
        <v>07</v>
      </c>
      <c r="I50" s="325" t="s">
        <v>472</v>
      </c>
      <c r="J50" s="342" t="str">
        <f>+IF(K50=""," ",VLOOKUP(K50,PUC!$B:$C,2,FALSE))</f>
        <v xml:space="preserve"> </v>
      </c>
      <c r="K50" s="325"/>
      <c r="L50" s="17" t="str">
        <f>+IF(M50=""," ",VLOOKUP(M50,Listas!$F$9:$G$17,2,FALSE))</f>
        <v xml:space="preserve"> </v>
      </c>
      <c r="M50" s="334"/>
      <c r="N50" s="326"/>
      <c r="O50" s="13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5"/>
      <c r="AA50" s="42"/>
    </row>
    <row r="51" spans="1:27" s="43" customFormat="1" ht="29.25" customHeight="1">
      <c r="A51" s="8"/>
      <c r="B51" s="17" t="str">
        <f>+IFERROR(VLOOKUP(C51,Listas!$L$8:$M$100,2,FALSE),"")</f>
        <v>10110103</v>
      </c>
      <c r="C51" s="387" t="s">
        <v>517</v>
      </c>
      <c r="D51" s="270"/>
      <c r="E51" s="271"/>
      <c r="F51" s="430"/>
      <c r="G51" s="270"/>
      <c r="H51" s="16" t="str">
        <f>+IF(I51=""," ",VLOOKUP(I51,Listas!$I$16:$J$17,2,FALSE))</f>
        <v>07</v>
      </c>
      <c r="I51" s="325" t="s">
        <v>472</v>
      </c>
      <c r="J51" s="342" t="str">
        <f>+IF(K51=""," ",VLOOKUP(K51,PUC!$B:$C,2,FALSE))</f>
        <v xml:space="preserve"> </v>
      </c>
      <c r="K51" s="325"/>
      <c r="L51" s="17" t="str">
        <f>+IF(M51=""," ",VLOOKUP(M51,Listas!$F$9:$G$17,2,FALSE))</f>
        <v xml:space="preserve"> </v>
      </c>
      <c r="M51" s="334"/>
      <c r="N51" s="326"/>
      <c r="O51" s="13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5"/>
      <c r="AA51" s="42"/>
    </row>
    <row r="52" spans="1:27" s="43" customFormat="1" ht="29.25" customHeight="1">
      <c r="A52" s="8"/>
      <c r="B52" s="17" t="str">
        <f>+IFERROR(VLOOKUP(C52,Listas!$L$8:$M$100,2,FALSE),"")</f>
        <v>10110103</v>
      </c>
      <c r="C52" s="387" t="s">
        <v>517</v>
      </c>
      <c r="D52" s="270"/>
      <c r="E52" s="271"/>
      <c r="F52" s="430"/>
      <c r="G52" s="270"/>
      <c r="H52" s="16" t="str">
        <f>+IF(I52=""," ",VLOOKUP(I52,Listas!$I$16:$J$17,2,FALSE))</f>
        <v>07</v>
      </c>
      <c r="I52" s="325" t="s">
        <v>472</v>
      </c>
      <c r="J52" s="342" t="str">
        <f>+IF(K52=""," ",VLOOKUP(K52,PUC!$B:$C,2,FALSE))</f>
        <v xml:space="preserve"> </v>
      </c>
      <c r="K52" s="325"/>
      <c r="L52" s="17" t="str">
        <f>+IF(M52=""," ",VLOOKUP(M52,Listas!$F$9:$G$17,2,FALSE))</f>
        <v xml:space="preserve"> </v>
      </c>
      <c r="M52" s="334"/>
      <c r="N52" s="326"/>
      <c r="O52" s="13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5"/>
      <c r="AA52" s="42"/>
    </row>
    <row r="53" spans="1:27" s="43" customFormat="1" ht="29.25" customHeight="1" thickBot="1">
      <c r="A53" s="8"/>
      <c r="B53" s="404" t="str">
        <f>+IFERROR(VLOOKUP(C53,Listas!$L$8:$M$100,2,FALSE),"")</f>
        <v>10110103</v>
      </c>
      <c r="C53" s="405" t="s">
        <v>517</v>
      </c>
      <c r="D53" s="268"/>
      <c r="E53" s="269"/>
      <c r="F53" s="431"/>
      <c r="G53" s="268"/>
      <c r="H53" s="406" t="str">
        <f>+IF(I53=""," ",VLOOKUP(I53,Listas!$I$16:$J$17,2,FALSE))</f>
        <v>07</v>
      </c>
      <c r="I53" s="405" t="s">
        <v>472</v>
      </c>
      <c r="J53" s="407" t="str">
        <f>+IF(K53=""," ",VLOOKUP(K53,PUC!$B:$C,2,FALSE))</f>
        <v xml:space="preserve"> </v>
      </c>
      <c r="K53" s="405"/>
      <c r="L53" s="404" t="str">
        <f>+IF(M53=""," ",VLOOKUP(M53,Listas!$F$9:$G$17,2,FALSE))</f>
        <v xml:space="preserve"> </v>
      </c>
      <c r="M53" s="408"/>
      <c r="N53" s="409"/>
      <c r="O53" s="10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2"/>
      <c r="AA53" s="42"/>
    </row>
    <row r="54" spans="1:27" s="43" customFormat="1" ht="29.25" customHeight="1">
      <c r="A54" s="8"/>
      <c r="B54" s="393" t="str">
        <f>+IFERROR(VLOOKUP(C54,Listas!$L$8:$M$100,2,FALSE),"")</f>
        <v>10110104</v>
      </c>
      <c r="C54" s="410" t="s">
        <v>262</v>
      </c>
      <c r="D54" s="395"/>
      <c r="E54" s="396"/>
      <c r="F54" s="395"/>
      <c r="G54" s="396"/>
      <c r="H54" s="397" t="str">
        <f>+IF(I54=""," ",VLOOKUP(I54,Listas!$I$16:$J$17,2,FALSE))</f>
        <v>07</v>
      </c>
      <c r="I54" s="394" t="s">
        <v>472</v>
      </c>
      <c r="J54" s="398" t="str">
        <f>+IF(K54=""," ",VLOOKUP(K54,PUC!$B:$C,2,FALSE))</f>
        <v xml:space="preserve"> </v>
      </c>
      <c r="K54" s="394"/>
      <c r="L54" s="393" t="str">
        <f>+IF(M54=""," ",VLOOKUP(M54,Listas!$F$9:$G$17,2,FALSE))</f>
        <v xml:space="preserve"> </v>
      </c>
      <c r="M54" s="399"/>
      <c r="N54" s="400"/>
      <c r="O54" s="401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3"/>
      <c r="AA54" s="42"/>
    </row>
    <row r="55" spans="1:27" s="43" customFormat="1" ht="29.25" customHeight="1">
      <c r="A55" s="8"/>
      <c r="B55" s="17" t="str">
        <f>+IFERROR(VLOOKUP(C55,Listas!$L$8:$M$100,2,FALSE),"")</f>
        <v>10110104</v>
      </c>
      <c r="C55" s="387" t="s">
        <v>262</v>
      </c>
      <c r="D55" s="270"/>
      <c r="E55" s="271"/>
      <c r="F55" s="270"/>
      <c r="G55" s="271"/>
      <c r="H55" s="16" t="str">
        <f>+IF(I55=""," ",VLOOKUP(I55,Listas!$I$16:$J$17,2,FALSE))</f>
        <v>07</v>
      </c>
      <c r="I55" s="325" t="s">
        <v>472</v>
      </c>
      <c r="J55" s="342" t="str">
        <f>+IF(K55=""," ",VLOOKUP(K55,PUC!$B:$C,2,FALSE))</f>
        <v xml:space="preserve"> </v>
      </c>
      <c r="K55" s="325"/>
      <c r="L55" s="17" t="str">
        <f>+IF(M55=""," ",VLOOKUP(M55,Listas!$F$9:$G$17,2,FALSE))</f>
        <v xml:space="preserve"> </v>
      </c>
      <c r="M55" s="334"/>
      <c r="N55" s="326"/>
      <c r="O55" s="13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5"/>
      <c r="AA55" s="42"/>
    </row>
    <row r="56" spans="1:27" s="43" customFormat="1" ht="29.25" customHeight="1">
      <c r="A56" s="8"/>
      <c r="B56" s="17" t="str">
        <f>+IFERROR(VLOOKUP(C56,Listas!$L$8:$M$100,2,FALSE),"")</f>
        <v>10110104</v>
      </c>
      <c r="C56" s="387" t="s">
        <v>262</v>
      </c>
      <c r="D56" s="270"/>
      <c r="E56" s="271"/>
      <c r="F56" s="270"/>
      <c r="G56" s="271"/>
      <c r="H56" s="16" t="str">
        <f>+IF(I56=""," ",VLOOKUP(I56,Listas!$I$16:$J$17,2,FALSE))</f>
        <v>07</v>
      </c>
      <c r="I56" s="325" t="s">
        <v>472</v>
      </c>
      <c r="J56" s="342" t="str">
        <f>+IF(K56=""," ",VLOOKUP(K56,PUC!$B:$C,2,FALSE))</f>
        <v xml:space="preserve"> </v>
      </c>
      <c r="K56" s="325"/>
      <c r="L56" s="17" t="str">
        <f>+IF(M56=""," ",VLOOKUP(M56,Listas!$F$9:$G$17,2,FALSE))</f>
        <v xml:space="preserve"> </v>
      </c>
      <c r="M56" s="334"/>
      <c r="N56" s="326"/>
      <c r="O56" s="13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5"/>
      <c r="AA56" s="42"/>
    </row>
    <row r="57" spans="1:27" s="43" customFormat="1" ht="29.25" customHeight="1">
      <c r="A57" s="8"/>
      <c r="B57" s="17" t="str">
        <f>+IFERROR(VLOOKUP(C57,Listas!$L$8:$M$100,2,FALSE),"")</f>
        <v>10110104</v>
      </c>
      <c r="C57" s="387" t="s">
        <v>262</v>
      </c>
      <c r="D57" s="270"/>
      <c r="E57" s="271"/>
      <c r="F57" s="270"/>
      <c r="G57" s="271"/>
      <c r="H57" s="16" t="str">
        <f>+IF(I57=""," ",VLOOKUP(I57,Listas!$I$16:$J$17,2,FALSE))</f>
        <v>07</v>
      </c>
      <c r="I57" s="325" t="s">
        <v>472</v>
      </c>
      <c r="J57" s="342" t="str">
        <f>+IF(K57=""," ",VLOOKUP(K57,PUC!$B:$C,2,FALSE))</f>
        <v xml:space="preserve"> </v>
      </c>
      <c r="K57" s="325"/>
      <c r="L57" s="17" t="str">
        <f>+IF(M57=""," ",VLOOKUP(M57,Listas!$F$9:$G$17,2,FALSE))</f>
        <v xml:space="preserve"> </v>
      </c>
      <c r="M57" s="334"/>
      <c r="N57" s="326"/>
      <c r="O57" s="13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5"/>
      <c r="AA57" s="42"/>
    </row>
    <row r="58" spans="1:27" s="43" customFormat="1" ht="29.25" customHeight="1" thickBot="1">
      <c r="A58" s="8"/>
      <c r="B58" s="404" t="str">
        <f>+IFERROR(VLOOKUP(C58,Listas!$L$8:$M$100,2,FALSE),"")</f>
        <v>10110104</v>
      </c>
      <c r="C58" s="405" t="s">
        <v>262</v>
      </c>
      <c r="D58" s="268"/>
      <c r="E58" s="269"/>
      <c r="F58" s="268"/>
      <c r="G58" s="269"/>
      <c r="H58" s="406" t="str">
        <f>+IF(I58=""," ",VLOOKUP(I58,Listas!$I$16:$J$17,2,FALSE))</f>
        <v>07</v>
      </c>
      <c r="I58" s="405" t="s">
        <v>472</v>
      </c>
      <c r="J58" s="407" t="str">
        <f>+IF(K58=""," ",VLOOKUP(K58,PUC!$B:$C,2,FALSE))</f>
        <v xml:space="preserve"> </v>
      </c>
      <c r="K58" s="405"/>
      <c r="L58" s="404" t="str">
        <f>+IF(M58=""," ",VLOOKUP(M58,Listas!$F$9:$G$17,2,FALSE))</f>
        <v xml:space="preserve"> </v>
      </c>
      <c r="M58" s="408"/>
      <c r="N58" s="409"/>
      <c r="O58" s="10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2"/>
      <c r="AA58" s="42"/>
    </row>
    <row r="59" spans="1:27" s="43" customFormat="1" ht="29.25" customHeight="1">
      <c r="A59" s="8"/>
      <c r="B59" s="393" t="str">
        <f>+IFERROR(VLOOKUP(C59,Listas!$L$8:$M$100,2,FALSE),"")</f>
        <v>10110105</v>
      </c>
      <c r="C59" s="410" t="s">
        <v>264</v>
      </c>
      <c r="D59" s="395"/>
      <c r="E59" s="396"/>
      <c r="F59" s="395"/>
      <c r="G59" s="396"/>
      <c r="H59" s="397" t="str">
        <f>+IF(I59=""," ",VLOOKUP(I59,Listas!$I$16:$J$17,2,FALSE))</f>
        <v>07</v>
      </c>
      <c r="I59" s="394" t="s">
        <v>472</v>
      </c>
      <c r="J59" s="398" t="str">
        <f>+IF(K59=""," ",VLOOKUP(K59,PUC!$B:$C,2,FALSE))</f>
        <v xml:space="preserve"> </v>
      </c>
      <c r="K59" s="394"/>
      <c r="L59" s="393" t="str">
        <f>+IF(M59=""," ",VLOOKUP(M59,Listas!$F$9:$G$17,2,FALSE))</f>
        <v xml:space="preserve"> </v>
      </c>
      <c r="M59" s="399"/>
      <c r="N59" s="400"/>
      <c r="O59" s="401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3"/>
      <c r="AA59" s="42"/>
    </row>
    <row r="60" spans="1:27" s="43" customFormat="1" ht="29.25" customHeight="1">
      <c r="A60" s="8"/>
      <c r="B60" s="17" t="str">
        <f>+IFERROR(VLOOKUP(C60,Listas!$L$8:$M$100,2,FALSE),"")</f>
        <v>10110105</v>
      </c>
      <c r="C60" s="387" t="s">
        <v>264</v>
      </c>
      <c r="D60" s="270"/>
      <c r="E60" s="271"/>
      <c r="F60" s="270"/>
      <c r="G60" s="271"/>
      <c r="H60" s="16" t="str">
        <f>+IF(I60=""," ",VLOOKUP(I60,Listas!$I$16:$J$17,2,FALSE))</f>
        <v>07</v>
      </c>
      <c r="I60" s="325" t="s">
        <v>472</v>
      </c>
      <c r="J60" s="342" t="str">
        <f>+IF(K60=""," ",VLOOKUP(K60,PUC!$B:$C,2,FALSE))</f>
        <v xml:space="preserve"> </v>
      </c>
      <c r="K60" s="325"/>
      <c r="L60" s="17" t="str">
        <f>+IF(M60=""," ",VLOOKUP(M60,Listas!$F$9:$G$17,2,FALSE))</f>
        <v xml:space="preserve"> </v>
      </c>
      <c r="M60" s="334"/>
      <c r="N60" s="326"/>
      <c r="O60" s="13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5"/>
      <c r="AA60" s="42"/>
    </row>
    <row r="61" spans="1:27" s="43" customFormat="1" ht="29.25" customHeight="1">
      <c r="A61" s="8"/>
      <c r="B61" s="17" t="str">
        <f>+IFERROR(VLOOKUP(C61,Listas!$L$8:$M$100,2,FALSE),"")</f>
        <v>10110105</v>
      </c>
      <c r="C61" s="387" t="s">
        <v>264</v>
      </c>
      <c r="D61" s="270"/>
      <c r="E61" s="271"/>
      <c r="F61" s="270"/>
      <c r="G61" s="271"/>
      <c r="H61" s="16" t="str">
        <f>+IF(I61=""," ",VLOOKUP(I61,Listas!$I$16:$J$17,2,FALSE))</f>
        <v>07</v>
      </c>
      <c r="I61" s="325" t="s">
        <v>472</v>
      </c>
      <c r="J61" s="342" t="str">
        <f>+IF(K61=""," ",VLOOKUP(K61,PUC!$B:$C,2,FALSE))</f>
        <v xml:space="preserve"> </v>
      </c>
      <c r="K61" s="325"/>
      <c r="L61" s="17" t="str">
        <f>+IF(M61=""," ",VLOOKUP(M61,Listas!$F$9:$G$17,2,FALSE))</f>
        <v xml:space="preserve"> </v>
      </c>
      <c r="M61" s="334"/>
      <c r="N61" s="326"/>
      <c r="O61" s="13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5"/>
      <c r="AA61" s="42"/>
    </row>
    <row r="62" spans="1:27" s="43" customFormat="1" ht="29.25" customHeight="1">
      <c r="A62" s="8"/>
      <c r="B62" s="17" t="str">
        <f>+IFERROR(VLOOKUP(C62,Listas!$L$8:$M$100,2,FALSE),"")</f>
        <v>10110105</v>
      </c>
      <c r="C62" s="387" t="s">
        <v>264</v>
      </c>
      <c r="D62" s="270"/>
      <c r="E62" s="271"/>
      <c r="F62" s="270"/>
      <c r="G62" s="271"/>
      <c r="H62" s="16" t="str">
        <f>+IF(I62=""," ",VLOOKUP(I62,Listas!$I$16:$J$17,2,FALSE))</f>
        <v>07</v>
      </c>
      <c r="I62" s="325" t="s">
        <v>472</v>
      </c>
      <c r="J62" s="342" t="str">
        <f>+IF(K62=""," ",VLOOKUP(K62,PUC!$B:$C,2,FALSE))</f>
        <v xml:space="preserve"> </v>
      </c>
      <c r="K62" s="325"/>
      <c r="L62" s="17" t="str">
        <f>+IF(M62=""," ",VLOOKUP(M62,Listas!$F$9:$G$17,2,FALSE))</f>
        <v xml:space="preserve"> </v>
      </c>
      <c r="M62" s="334"/>
      <c r="N62" s="326"/>
      <c r="O62" s="13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5"/>
      <c r="AA62" s="42"/>
    </row>
    <row r="63" spans="1:27" s="43" customFormat="1" ht="29.25" customHeight="1" thickBot="1">
      <c r="A63" s="8"/>
      <c r="B63" s="404" t="str">
        <f>+IFERROR(VLOOKUP(C63,Listas!$L$8:$M$100,2,FALSE),"")</f>
        <v>10110105</v>
      </c>
      <c r="C63" s="405" t="s">
        <v>264</v>
      </c>
      <c r="D63" s="268"/>
      <c r="E63" s="269"/>
      <c r="F63" s="268"/>
      <c r="G63" s="269"/>
      <c r="H63" s="406" t="str">
        <f>+IF(I63=""," ",VLOOKUP(I63,Listas!$I$16:$J$17,2,FALSE))</f>
        <v>07</v>
      </c>
      <c r="I63" s="405" t="s">
        <v>472</v>
      </c>
      <c r="J63" s="407" t="str">
        <f>+IF(K63=""," ",VLOOKUP(K63,PUC!$B:$C,2,FALSE))</f>
        <v xml:space="preserve"> </v>
      </c>
      <c r="K63" s="405"/>
      <c r="L63" s="404" t="str">
        <f>+IF(M63=""," ",VLOOKUP(M63,Listas!$F$9:$G$17,2,FALSE))</f>
        <v xml:space="preserve"> </v>
      </c>
      <c r="M63" s="408"/>
      <c r="N63" s="409"/>
      <c r="O63" s="10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2"/>
      <c r="AA63" s="42"/>
    </row>
    <row r="64" spans="1:27" s="43" customFormat="1" ht="29.25" customHeight="1">
      <c r="A64" s="8"/>
      <c r="B64" s="393" t="str">
        <f>+IFERROR(VLOOKUP(C64,Listas!$L$8:$M$100,2,FALSE),"")</f>
        <v>10110106</v>
      </c>
      <c r="C64" s="410" t="s">
        <v>266</v>
      </c>
      <c r="D64" s="395"/>
      <c r="E64" s="396"/>
      <c r="F64" s="395"/>
      <c r="G64" s="396"/>
      <c r="H64" s="397" t="str">
        <f>+IF(I64=""," ",VLOOKUP(I64,Listas!$I$16:$J$17,2,FALSE))</f>
        <v>07</v>
      </c>
      <c r="I64" s="394" t="s">
        <v>472</v>
      </c>
      <c r="J64" s="398" t="str">
        <f>+IF(K64=""," ",VLOOKUP(K64,PUC!$B:$C,2,FALSE))</f>
        <v xml:space="preserve"> </v>
      </c>
      <c r="K64" s="394"/>
      <c r="L64" s="393" t="str">
        <f>+IF(M64=""," ",VLOOKUP(M64,Listas!$F$9:$G$17,2,FALSE))</f>
        <v xml:space="preserve"> </v>
      </c>
      <c r="M64" s="399"/>
      <c r="N64" s="400"/>
      <c r="O64" s="401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3"/>
      <c r="AA64" s="42"/>
    </row>
    <row r="65" spans="1:27" s="43" customFormat="1" ht="29.25" customHeight="1">
      <c r="A65" s="8"/>
      <c r="B65" s="17" t="str">
        <f>+IFERROR(VLOOKUP(C65,Listas!$L$8:$M$100,2,FALSE),"")</f>
        <v>10110106</v>
      </c>
      <c r="C65" s="387" t="s">
        <v>266</v>
      </c>
      <c r="D65" s="270"/>
      <c r="E65" s="271"/>
      <c r="F65" s="270"/>
      <c r="G65" s="271"/>
      <c r="H65" s="16" t="str">
        <f>+IF(I65=""," ",VLOOKUP(I65,Listas!$I$16:$J$17,2,FALSE))</f>
        <v>07</v>
      </c>
      <c r="I65" s="325" t="s">
        <v>472</v>
      </c>
      <c r="J65" s="342" t="str">
        <f>+IF(K65=""," ",VLOOKUP(K65,PUC!$B:$C,2,FALSE))</f>
        <v xml:space="preserve"> </v>
      </c>
      <c r="K65" s="325"/>
      <c r="L65" s="17" t="str">
        <f>+IF(M65=""," ",VLOOKUP(M65,Listas!$F$9:$G$17,2,FALSE))</f>
        <v xml:space="preserve"> </v>
      </c>
      <c r="M65" s="334"/>
      <c r="N65" s="326"/>
      <c r="O65" s="13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5"/>
      <c r="AA65" s="42"/>
    </row>
    <row r="66" spans="1:27" s="43" customFormat="1" ht="29.25" customHeight="1">
      <c r="A66" s="8"/>
      <c r="B66" s="17" t="str">
        <f>+IFERROR(VLOOKUP(C66,Listas!$L$8:$M$100,2,FALSE),"")</f>
        <v>10110106</v>
      </c>
      <c r="C66" s="387" t="s">
        <v>266</v>
      </c>
      <c r="D66" s="270"/>
      <c r="E66" s="271"/>
      <c r="F66" s="270"/>
      <c r="G66" s="271"/>
      <c r="H66" s="16" t="str">
        <f>+IF(I66=""," ",VLOOKUP(I66,Listas!$I$16:$J$17,2,FALSE))</f>
        <v>07</v>
      </c>
      <c r="I66" s="325" t="s">
        <v>472</v>
      </c>
      <c r="J66" s="342" t="str">
        <f>+IF(K66=""," ",VLOOKUP(K66,PUC!$B:$C,2,FALSE))</f>
        <v xml:space="preserve"> </v>
      </c>
      <c r="K66" s="325"/>
      <c r="L66" s="17" t="str">
        <f>+IF(M66=""," ",VLOOKUP(M66,Listas!$F$9:$G$17,2,FALSE))</f>
        <v xml:space="preserve"> </v>
      </c>
      <c r="M66" s="334"/>
      <c r="N66" s="326"/>
      <c r="O66" s="13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5"/>
      <c r="AA66" s="42"/>
    </row>
    <row r="67" spans="1:27" s="43" customFormat="1" ht="29.25" customHeight="1">
      <c r="A67" s="8"/>
      <c r="B67" s="17" t="str">
        <f>+IFERROR(VLOOKUP(C67,Listas!$L$8:$M$100,2,FALSE),"")</f>
        <v>10110106</v>
      </c>
      <c r="C67" s="387" t="s">
        <v>266</v>
      </c>
      <c r="D67" s="270"/>
      <c r="E67" s="271"/>
      <c r="F67" s="270"/>
      <c r="G67" s="271"/>
      <c r="H67" s="16" t="str">
        <f>+IF(I67=""," ",VLOOKUP(I67,Listas!$I$16:$J$17,2,FALSE))</f>
        <v>07</v>
      </c>
      <c r="I67" s="325" t="s">
        <v>472</v>
      </c>
      <c r="J67" s="342" t="str">
        <f>+IF(K67=""," ",VLOOKUP(K67,PUC!$B:$C,2,FALSE))</f>
        <v xml:space="preserve"> </v>
      </c>
      <c r="K67" s="325"/>
      <c r="L67" s="17" t="str">
        <f>+IF(M67=""," ",VLOOKUP(M67,Listas!$F$9:$G$17,2,FALSE))</f>
        <v xml:space="preserve"> </v>
      </c>
      <c r="M67" s="334"/>
      <c r="N67" s="326"/>
      <c r="O67" s="13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5"/>
      <c r="AA67" s="42"/>
    </row>
    <row r="68" spans="1:27" s="43" customFormat="1" ht="29.25" customHeight="1" thickBot="1">
      <c r="A68" s="8"/>
      <c r="B68" s="404" t="str">
        <f>+IFERROR(VLOOKUP(C68,Listas!$L$8:$M$100,2,FALSE),"")</f>
        <v>10110106</v>
      </c>
      <c r="C68" s="405" t="s">
        <v>266</v>
      </c>
      <c r="D68" s="268"/>
      <c r="E68" s="269"/>
      <c r="F68" s="268"/>
      <c r="G68" s="269"/>
      <c r="H68" s="406" t="str">
        <f>+IF(I68=""," ",VLOOKUP(I68,Listas!$I$16:$J$17,2,FALSE))</f>
        <v>07</v>
      </c>
      <c r="I68" s="405" t="s">
        <v>472</v>
      </c>
      <c r="J68" s="407" t="str">
        <f>+IF(K68=""," ",VLOOKUP(K68,PUC!$B:$C,2,FALSE))</f>
        <v xml:space="preserve"> </v>
      </c>
      <c r="K68" s="405"/>
      <c r="L68" s="404" t="str">
        <f>+IF(M68=""," ",VLOOKUP(M68,Listas!$F$9:$G$17,2,FALSE))</f>
        <v xml:space="preserve"> </v>
      </c>
      <c r="M68" s="408"/>
      <c r="N68" s="409"/>
      <c r="O68" s="10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2"/>
      <c r="AA68" s="42"/>
    </row>
    <row r="69" spans="1:27" s="43" customFormat="1" ht="29.25" customHeight="1">
      <c r="A69" s="8"/>
      <c r="B69" s="17" t="str">
        <f>+IFERROR(VLOOKUP(C69,Listas!$L$8:$M$100,2,FALSE),"")</f>
        <v>10110107</v>
      </c>
      <c r="C69" s="387" t="s">
        <v>267</v>
      </c>
      <c r="D69" s="417"/>
      <c r="E69" s="418"/>
      <c r="F69" s="417"/>
      <c r="G69" s="418"/>
      <c r="H69" s="16" t="str">
        <f>+IF(I69=""," ",VLOOKUP(I69,Listas!$I$16:$J$17,2,FALSE))</f>
        <v>07</v>
      </c>
      <c r="I69" s="325" t="s">
        <v>472</v>
      </c>
      <c r="J69" s="342" t="str">
        <f>+IF(K69=""," ",VLOOKUP(K69,PUC!$B:$C,2,FALSE))</f>
        <v xml:space="preserve"> </v>
      </c>
      <c r="K69" s="325"/>
      <c r="L69" s="17" t="str">
        <f>+IF(M69=""," ",VLOOKUP(M69,Listas!$F$9:$G$17,2,FALSE))</f>
        <v xml:space="preserve"> </v>
      </c>
      <c r="M69" s="334"/>
      <c r="N69" s="326"/>
      <c r="O69" s="350"/>
      <c r="P69" s="351"/>
      <c r="Q69" s="351"/>
      <c r="R69" s="351"/>
      <c r="S69" s="351"/>
      <c r="T69" s="351"/>
      <c r="U69" s="351"/>
      <c r="V69" s="351"/>
      <c r="W69" s="351"/>
      <c r="X69" s="351"/>
      <c r="Y69" s="351"/>
      <c r="Z69" s="352"/>
      <c r="AA69" s="42"/>
    </row>
    <row r="70" spans="1:27" s="43" customFormat="1" ht="29.25" customHeight="1">
      <c r="A70" s="8"/>
      <c r="B70" s="17" t="str">
        <f>+IFERROR(VLOOKUP(C70,Listas!$L$8:$M$100,2,FALSE),"")</f>
        <v>10110107</v>
      </c>
      <c r="C70" s="387" t="s">
        <v>267</v>
      </c>
      <c r="D70" s="270"/>
      <c r="E70" s="271"/>
      <c r="F70" s="270"/>
      <c r="G70" s="271"/>
      <c r="H70" s="16" t="str">
        <f>+IF(I70=""," ",VLOOKUP(I70,Listas!$I$16:$J$17,2,FALSE))</f>
        <v>07</v>
      </c>
      <c r="I70" s="325" t="s">
        <v>472</v>
      </c>
      <c r="J70" s="342" t="str">
        <f>+IF(K70=""," ",VLOOKUP(K70,PUC!$B:$C,2,FALSE))</f>
        <v xml:space="preserve"> </v>
      </c>
      <c r="K70" s="325"/>
      <c r="L70" s="17" t="str">
        <f>+IF(M70=""," ",VLOOKUP(M70,Listas!$F$9:$G$17,2,FALSE))</f>
        <v xml:space="preserve"> </v>
      </c>
      <c r="M70" s="334"/>
      <c r="N70" s="326"/>
      <c r="O70" s="13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5"/>
      <c r="AA70" s="42"/>
    </row>
    <row r="71" spans="1:27" s="43" customFormat="1" ht="29.25" customHeight="1">
      <c r="A71" s="8"/>
      <c r="B71" s="17" t="str">
        <f>+IFERROR(VLOOKUP(C71,Listas!$L$8:$M$100,2,FALSE),"")</f>
        <v>10110107</v>
      </c>
      <c r="C71" s="387" t="s">
        <v>267</v>
      </c>
      <c r="D71" s="270"/>
      <c r="E71" s="271"/>
      <c r="F71" s="270"/>
      <c r="G71" s="271"/>
      <c r="H71" s="16" t="str">
        <f>+IF(I71=""," ",VLOOKUP(I71,Listas!$I$16:$J$17,2,FALSE))</f>
        <v>07</v>
      </c>
      <c r="I71" s="325" t="s">
        <v>472</v>
      </c>
      <c r="J71" s="342" t="str">
        <f>+IF(K71=""," ",VLOOKUP(K71,PUC!$B:$C,2,FALSE))</f>
        <v xml:space="preserve"> </v>
      </c>
      <c r="K71" s="325"/>
      <c r="L71" s="17" t="str">
        <f>+IF(M71=""," ",VLOOKUP(M71,Listas!$F$9:$G$17,2,FALSE))</f>
        <v xml:space="preserve"> </v>
      </c>
      <c r="M71" s="334"/>
      <c r="N71" s="326"/>
      <c r="O71" s="13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5"/>
      <c r="AA71" s="42"/>
    </row>
    <row r="72" spans="1:27" s="43" customFormat="1" ht="29.25" customHeight="1">
      <c r="A72" s="8"/>
      <c r="B72" s="17" t="str">
        <f>+IFERROR(VLOOKUP(C72,Listas!$L$8:$M$100,2,FALSE),"")</f>
        <v>10110107</v>
      </c>
      <c r="C72" s="387" t="s">
        <v>267</v>
      </c>
      <c r="D72" s="270"/>
      <c r="E72" s="271"/>
      <c r="F72" s="270"/>
      <c r="G72" s="271"/>
      <c r="H72" s="16" t="str">
        <f>+IF(I72=""," ",VLOOKUP(I72,Listas!$I$16:$J$17,2,FALSE))</f>
        <v>07</v>
      </c>
      <c r="I72" s="325" t="s">
        <v>472</v>
      </c>
      <c r="J72" s="342" t="str">
        <f>+IF(K72=""," ",VLOOKUP(K72,PUC!$B:$C,2,FALSE))</f>
        <v xml:space="preserve"> </v>
      </c>
      <c r="K72" s="325"/>
      <c r="L72" s="17" t="str">
        <f>+IF(M72=""," ",VLOOKUP(M72,Listas!$F$9:$G$17,2,FALSE))</f>
        <v xml:space="preserve"> </v>
      </c>
      <c r="M72" s="334"/>
      <c r="N72" s="326"/>
      <c r="O72" s="13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5"/>
      <c r="AA72" s="42"/>
    </row>
    <row r="73" spans="1:27" s="43" customFormat="1" ht="29.25" customHeight="1" thickBot="1">
      <c r="A73" s="8"/>
      <c r="B73" s="386" t="str">
        <f>+IFERROR(VLOOKUP(C73,Listas!$L$8:$M$100,2,FALSE),"")</f>
        <v>10110107</v>
      </c>
      <c r="C73" s="387" t="s">
        <v>267</v>
      </c>
      <c r="D73" s="270"/>
      <c r="E73" s="271"/>
      <c r="F73" s="270"/>
      <c r="G73" s="271"/>
      <c r="H73" s="388" t="str">
        <f>+IF(I73=""," ",VLOOKUP(I73,Listas!$I$16:$J$17,2,FALSE))</f>
        <v>07</v>
      </c>
      <c r="I73" s="387" t="s">
        <v>472</v>
      </c>
      <c r="J73" s="389" t="str">
        <f>+IF(K73=""," ",VLOOKUP(K73,PUC!$B:$C,2,FALSE))</f>
        <v xml:space="preserve"> </v>
      </c>
      <c r="K73" s="387"/>
      <c r="L73" s="386" t="str">
        <f>+IF(M73=""," ",VLOOKUP(M73,Listas!$F$9:$G$17,2,FALSE))</f>
        <v xml:space="preserve"> </v>
      </c>
      <c r="M73" s="390"/>
      <c r="N73" s="391"/>
      <c r="O73" s="13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5"/>
      <c r="AA73" s="42"/>
    </row>
    <row r="74" spans="1:27" s="43" customFormat="1" ht="29.25" customHeight="1">
      <c r="A74" s="8"/>
      <c r="B74" s="393" t="str">
        <f>+IFERROR(VLOOKUP(C74,Listas!$L$8:$M$100,2,FALSE),"")</f>
        <v>10120101</v>
      </c>
      <c r="C74" s="410" t="s">
        <v>519</v>
      </c>
      <c r="D74" s="395"/>
      <c r="E74" s="396"/>
      <c r="F74" s="395"/>
      <c r="G74" s="396"/>
      <c r="H74" s="397" t="str">
        <f>+IF(I74=""," ",VLOOKUP(I74,Listas!$I$16:$J$17,2,FALSE))</f>
        <v>07</v>
      </c>
      <c r="I74" s="394" t="s">
        <v>472</v>
      </c>
      <c r="J74" s="398" t="str">
        <f>+IF(K74=""," ",VLOOKUP(K74,PUC!$B:$C,2,FALSE))</f>
        <v xml:space="preserve"> </v>
      </c>
      <c r="K74" s="394"/>
      <c r="L74" s="393" t="str">
        <f>+IF(M74=""," ",VLOOKUP(M74,Listas!$F$9:$G$17,2,FALSE))</f>
        <v xml:space="preserve"> </v>
      </c>
      <c r="M74" s="399"/>
      <c r="N74" s="400"/>
      <c r="O74" s="401"/>
      <c r="P74" s="402"/>
      <c r="Q74" s="402"/>
      <c r="R74" s="402"/>
      <c r="S74" s="402"/>
      <c r="T74" s="402"/>
      <c r="U74" s="402"/>
      <c r="V74" s="402"/>
      <c r="W74" s="402"/>
      <c r="X74" s="402"/>
      <c r="Y74" s="402"/>
      <c r="Z74" s="403"/>
      <c r="AA74" s="42"/>
    </row>
    <row r="75" spans="1:27" s="43" customFormat="1" ht="29.25" customHeight="1">
      <c r="A75" s="8"/>
      <c r="B75" s="17" t="str">
        <f>+IFERROR(VLOOKUP(C75,Listas!$L$8:$M$100,2,FALSE),"")</f>
        <v>10120101</v>
      </c>
      <c r="C75" s="387" t="s">
        <v>519</v>
      </c>
      <c r="D75" s="270"/>
      <c r="E75" s="271"/>
      <c r="F75" s="270"/>
      <c r="G75" s="271"/>
      <c r="H75" s="16" t="str">
        <f>+IF(I75=""," ",VLOOKUP(I75,Listas!$I$16:$J$17,2,FALSE))</f>
        <v>07</v>
      </c>
      <c r="I75" s="325" t="s">
        <v>472</v>
      </c>
      <c r="J75" s="342" t="str">
        <f>+IF(K75=""," ",VLOOKUP(K75,PUC!$B:$C,2,FALSE))</f>
        <v xml:space="preserve"> </v>
      </c>
      <c r="K75" s="325"/>
      <c r="L75" s="17" t="str">
        <f>+IF(M75=""," ",VLOOKUP(M75,Listas!$F$9:$G$17,2,FALSE))</f>
        <v xml:space="preserve"> </v>
      </c>
      <c r="M75" s="334"/>
      <c r="N75" s="326"/>
      <c r="O75" s="13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5"/>
      <c r="AA75" s="42"/>
    </row>
    <row r="76" spans="1:27" s="43" customFormat="1" ht="29.25" customHeight="1">
      <c r="A76" s="8"/>
      <c r="B76" s="17" t="str">
        <f>+IFERROR(VLOOKUP(C76,Listas!$L$8:$M$100,2,FALSE),"")</f>
        <v>10120101</v>
      </c>
      <c r="C76" s="387" t="s">
        <v>519</v>
      </c>
      <c r="D76" s="270"/>
      <c r="E76" s="271"/>
      <c r="F76" s="270"/>
      <c r="G76" s="271"/>
      <c r="H76" s="16" t="str">
        <f>+IF(I76=""," ",VLOOKUP(I76,Listas!$I$16:$J$17,2,FALSE))</f>
        <v>07</v>
      </c>
      <c r="I76" s="325" t="s">
        <v>472</v>
      </c>
      <c r="J76" s="342" t="str">
        <f>+IF(K76=""," ",VLOOKUP(K76,PUC!$B:$C,2,FALSE))</f>
        <v xml:space="preserve"> </v>
      </c>
      <c r="K76" s="325"/>
      <c r="L76" s="17" t="str">
        <f>+IF(M76=""," ",VLOOKUP(M76,Listas!$F$9:$G$17,2,FALSE))</f>
        <v xml:space="preserve"> </v>
      </c>
      <c r="M76" s="334"/>
      <c r="N76" s="326"/>
      <c r="O76" s="13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5"/>
      <c r="AA76" s="42"/>
    </row>
    <row r="77" spans="1:27" s="43" customFormat="1" ht="29.25" customHeight="1">
      <c r="A77" s="8"/>
      <c r="B77" s="17" t="str">
        <f>+IFERROR(VLOOKUP(C77,Listas!$L$8:$M$100,2,FALSE),"")</f>
        <v>10120101</v>
      </c>
      <c r="C77" s="387" t="s">
        <v>519</v>
      </c>
      <c r="D77" s="270"/>
      <c r="E77" s="271"/>
      <c r="F77" s="270"/>
      <c r="G77" s="271"/>
      <c r="H77" s="16" t="str">
        <f>+IF(I77=""," ",VLOOKUP(I77,Listas!$I$16:$J$17,2,FALSE))</f>
        <v>07</v>
      </c>
      <c r="I77" s="325" t="s">
        <v>472</v>
      </c>
      <c r="J77" s="342" t="str">
        <f>+IF(K77=""," ",VLOOKUP(K77,PUC!$B:$C,2,FALSE))</f>
        <v xml:space="preserve"> </v>
      </c>
      <c r="K77" s="325"/>
      <c r="L77" s="17" t="str">
        <f>+IF(M77=""," ",VLOOKUP(M77,Listas!$F$9:$G$17,2,FALSE))</f>
        <v xml:space="preserve"> </v>
      </c>
      <c r="M77" s="334"/>
      <c r="N77" s="326"/>
      <c r="O77" s="13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5"/>
      <c r="AA77" s="42"/>
    </row>
    <row r="78" spans="1:27" s="43" customFormat="1" ht="29.25" customHeight="1">
      <c r="A78" s="8"/>
      <c r="B78" s="17" t="str">
        <f>+IFERROR(VLOOKUP(C78,Listas!$L$8:$M$100,2,FALSE),"")</f>
        <v>10120101</v>
      </c>
      <c r="C78" s="387" t="s">
        <v>519</v>
      </c>
      <c r="D78" s="270"/>
      <c r="E78" s="271"/>
      <c r="F78" s="270"/>
      <c r="G78" s="271"/>
      <c r="H78" s="16" t="str">
        <f>+IF(I78=""," ",VLOOKUP(I78,Listas!$I$16:$J$17,2,FALSE))</f>
        <v>07</v>
      </c>
      <c r="I78" s="325" t="s">
        <v>472</v>
      </c>
      <c r="J78" s="342" t="str">
        <f>+IF(K78=""," ",VLOOKUP(K78,PUC!$B:$C,2,FALSE))</f>
        <v xml:space="preserve"> </v>
      </c>
      <c r="K78" s="325"/>
      <c r="L78" s="17" t="str">
        <f>+IF(M78=""," ",VLOOKUP(M78,Listas!$F$9:$G$17,2,FALSE))</f>
        <v xml:space="preserve"> </v>
      </c>
      <c r="M78" s="334"/>
      <c r="N78" s="326"/>
      <c r="O78" s="13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5"/>
      <c r="AA78" s="42"/>
    </row>
    <row r="79" spans="1:27" s="43" customFormat="1" ht="29.25" customHeight="1">
      <c r="A79" s="8"/>
      <c r="B79" s="17" t="str">
        <f>+IFERROR(VLOOKUP(C79,Listas!$L$8:$M$100,2,FALSE),"")</f>
        <v>10120101</v>
      </c>
      <c r="C79" s="387" t="s">
        <v>519</v>
      </c>
      <c r="D79" s="270"/>
      <c r="E79" s="271"/>
      <c r="F79" s="270"/>
      <c r="G79" s="271"/>
      <c r="H79" s="16" t="str">
        <f>+IF(I79=""," ",VLOOKUP(I79,Listas!$I$16:$J$17,2,FALSE))</f>
        <v>07</v>
      </c>
      <c r="I79" s="325" t="s">
        <v>472</v>
      </c>
      <c r="J79" s="342" t="str">
        <f>+IF(K79=""," ",VLOOKUP(K79,PUC!$B:$C,2,FALSE))</f>
        <v xml:space="preserve"> </v>
      </c>
      <c r="K79" s="325"/>
      <c r="L79" s="17" t="str">
        <f>+IF(M79=""," ",VLOOKUP(M79,Listas!$F$9:$G$17,2,FALSE))</f>
        <v xml:space="preserve"> </v>
      </c>
      <c r="M79" s="334"/>
      <c r="N79" s="326"/>
      <c r="O79" s="13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5"/>
      <c r="AA79" s="42"/>
    </row>
    <row r="80" spans="1:27" s="43" customFormat="1" ht="29.25" customHeight="1">
      <c r="A80" s="8"/>
      <c r="B80" s="17" t="str">
        <f>+IFERROR(VLOOKUP(C80,Listas!$L$8:$M$100,2,FALSE),"")</f>
        <v>10120101</v>
      </c>
      <c r="C80" s="387" t="s">
        <v>519</v>
      </c>
      <c r="D80" s="270"/>
      <c r="E80" s="271"/>
      <c r="F80" s="270"/>
      <c r="G80" s="271"/>
      <c r="H80" s="16" t="str">
        <f>+IF(I80=""," ",VLOOKUP(I80,Listas!$I$16:$J$17,2,FALSE))</f>
        <v>07</v>
      </c>
      <c r="I80" s="325" t="s">
        <v>472</v>
      </c>
      <c r="J80" s="342" t="str">
        <f>+IF(K80=""," ",VLOOKUP(K80,PUC!$B:$C,2,FALSE))</f>
        <v xml:space="preserve"> </v>
      </c>
      <c r="K80" s="325"/>
      <c r="L80" s="17" t="str">
        <f>+IF(M80=""," ",VLOOKUP(M80,Listas!$F$9:$G$17,2,FALSE))</f>
        <v xml:space="preserve"> </v>
      </c>
      <c r="M80" s="334"/>
      <c r="N80" s="326"/>
      <c r="O80" s="13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5"/>
      <c r="AA80" s="42"/>
    </row>
    <row r="81" spans="1:27" s="43" customFormat="1" ht="29.25" customHeight="1">
      <c r="A81" s="8"/>
      <c r="B81" s="17" t="str">
        <f>+IFERROR(VLOOKUP(C81,Listas!$L$8:$M$100,2,FALSE),"")</f>
        <v>10120101</v>
      </c>
      <c r="C81" s="387" t="s">
        <v>519</v>
      </c>
      <c r="D81" s="270"/>
      <c r="E81" s="271"/>
      <c r="F81" s="270"/>
      <c r="G81" s="271"/>
      <c r="H81" s="16" t="str">
        <f>+IF(I81=""," ",VLOOKUP(I81,Listas!$I$16:$J$17,2,FALSE))</f>
        <v>07</v>
      </c>
      <c r="I81" s="325" t="s">
        <v>472</v>
      </c>
      <c r="J81" s="342" t="str">
        <f>+IF(K81=""," ",VLOOKUP(K81,PUC!$B:$C,2,FALSE))</f>
        <v xml:space="preserve"> </v>
      </c>
      <c r="K81" s="325"/>
      <c r="L81" s="17" t="str">
        <f>+IF(M81=""," ",VLOOKUP(M81,Listas!$F$9:$G$17,2,FALSE))</f>
        <v xml:space="preserve"> </v>
      </c>
      <c r="M81" s="334"/>
      <c r="N81" s="326"/>
      <c r="O81" s="13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5"/>
      <c r="AA81" s="42"/>
    </row>
    <row r="82" spans="1:27" s="43" customFormat="1" ht="29.25" customHeight="1">
      <c r="A82" s="8"/>
      <c r="B82" s="17" t="str">
        <f>+IFERROR(VLOOKUP(C82,Listas!$L$8:$M$100,2,FALSE),"")</f>
        <v>10120101</v>
      </c>
      <c r="C82" s="387" t="s">
        <v>519</v>
      </c>
      <c r="D82" s="270"/>
      <c r="E82" s="271"/>
      <c r="F82" s="270"/>
      <c r="G82" s="271"/>
      <c r="H82" s="16" t="str">
        <f>+IF(I82=""," ",VLOOKUP(I82,Listas!$I$16:$J$17,2,FALSE))</f>
        <v>07</v>
      </c>
      <c r="I82" s="325" t="s">
        <v>472</v>
      </c>
      <c r="J82" s="342" t="str">
        <f>+IF(K82=""," ",VLOOKUP(K82,PUC!$B:$C,2,FALSE))</f>
        <v xml:space="preserve"> </v>
      </c>
      <c r="K82" s="325"/>
      <c r="L82" s="17" t="str">
        <f>+IF(M82=""," ",VLOOKUP(M82,Listas!$F$9:$G$17,2,FALSE))</f>
        <v xml:space="preserve"> </v>
      </c>
      <c r="M82" s="334"/>
      <c r="N82" s="326"/>
      <c r="O82" s="13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5"/>
      <c r="AA82" s="42"/>
    </row>
    <row r="83" spans="1:27" s="43" customFormat="1" ht="29.25" customHeight="1">
      <c r="A83" s="8"/>
      <c r="B83" s="17" t="str">
        <f>+IFERROR(VLOOKUP(C83,Listas!$L$8:$M$100,2,FALSE),"")</f>
        <v>10120101</v>
      </c>
      <c r="C83" s="387" t="s">
        <v>519</v>
      </c>
      <c r="D83" s="270"/>
      <c r="E83" s="271"/>
      <c r="F83" s="270"/>
      <c r="G83" s="271"/>
      <c r="H83" s="16" t="str">
        <f>+IF(I83=""," ",VLOOKUP(I83,Listas!$I$16:$J$17,2,FALSE))</f>
        <v>07</v>
      </c>
      <c r="I83" s="325" t="s">
        <v>472</v>
      </c>
      <c r="J83" s="342" t="str">
        <f>+IF(K83=""," ",VLOOKUP(K83,PUC!$B:$C,2,FALSE))</f>
        <v xml:space="preserve"> </v>
      </c>
      <c r="K83" s="325"/>
      <c r="L83" s="17" t="str">
        <f>+IF(M83=""," ",VLOOKUP(M83,Listas!$F$9:$G$17,2,FALSE))</f>
        <v xml:space="preserve"> </v>
      </c>
      <c r="M83" s="334"/>
      <c r="N83" s="326"/>
      <c r="O83" s="13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5"/>
      <c r="AA83" s="42"/>
    </row>
    <row r="84" spans="1:27" s="43" customFormat="1" ht="29.25" customHeight="1">
      <c r="A84" s="8"/>
      <c r="B84" s="17" t="str">
        <f>+IFERROR(VLOOKUP(C84,Listas!$L$8:$M$100,2,FALSE),"")</f>
        <v>10120101</v>
      </c>
      <c r="C84" s="387" t="s">
        <v>519</v>
      </c>
      <c r="D84" s="270"/>
      <c r="E84" s="271"/>
      <c r="F84" s="270"/>
      <c r="G84" s="271"/>
      <c r="H84" s="16" t="str">
        <f>+IF(I84=""," ",VLOOKUP(I84,Listas!$I$16:$J$17,2,FALSE))</f>
        <v>07</v>
      </c>
      <c r="I84" s="325" t="s">
        <v>472</v>
      </c>
      <c r="J84" s="342" t="str">
        <f>+IF(K84=""," ",VLOOKUP(K84,PUC!$B:$C,2,FALSE))</f>
        <v xml:space="preserve"> </v>
      </c>
      <c r="K84" s="325"/>
      <c r="L84" s="17" t="str">
        <f>+IF(M84=""," ",VLOOKUP(M84,Listas!$F$9:$G$17,2,FALSE))</f>
        <v xml:space="preserve"> </v>
      </c>
      <c r="M84" s="334"/>
      <c r="N84" s="326"/>
      <c r="O84" s="13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5"/>
      <c r="AA84" s="42"/>
    </row>
    <row r="85" spans="1:27" s="43" customFormat="1" ht="29.25" customHeight="1">
      <c r="A85" s="8"/>
      <c r="B85" s="17" t="str">
        <f>+IFERROR(VLOOKUP(C85,Listas!$L$8:$M$100,2,FALSE),"")</f>
        <v>10120101</v>
      </c>
      <c r="C85" s="387" t="s">
        <v>519</v>
      </c>
      <c r="D85" s="270"/>
      <c r="E85" s="271"/>
      <c r="F85" s="270"/>
      <c r="G85" s="271"/>
      <c r="H85" s="16" t="str">
        <f>+IF(I85=""," ",VLOOKUP(I85,Listas!$I$16:$J$17,2,FALSE))</f>
        <v>07</v>
      </c>
      <c r="I85" s="325" t="s">
        <v>472</v>
      </c>
      <c r="J85" s="342" t="str">
        <f>+IF(K85=""," ",VLOOKUP(K85,PUC!$B:$C,2,FALSE))</f>
        <v xml:space="preserve"> </v>
      </c>
      <c r="K85" s="325"/>
      <c r="L85" s="17" t="str">
        <f>+IF(M85=""," ",VLOOKUP(M85,Listas!$F$9:$G$17,2,FALSE))</f>
        <v xml:space="preserve"> </v>
      </c>
      <c r="M85" s="334"/>
      <c r="N85" s="326"/>
      <c r="O85" s="13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5"/>
      <c r="AA85" s="42"/>
    </row>
    <row r="86" spans="1:27" s="43" customFormat="1" ht="29.25" customHeight="1">
      <c r="A86" s="8"/>
      <c r="B86" s="17" t="str">
        <f>+IFERROR(VLOOKUP(C86,Listas!$L$8:$M$100,2,FALSE),"")</f>
        <v>10120101</v>
      </c>
      <c r="C86" s="387" t="s">
        <v>519</v>
      </c>
      <c r="D86" s="270"/>
      <c r="E86" s="271"/>
      <c r="F86" s="270"/>
      <c r="G86" s="271"/>
      <c r="H86" s="16" t="str">
        <f>+IF(I86=""," ",VLOOKUP(I86,Listas!$I$16:$J$17,2,FALSE))</f>
        <v>07</v>
      </c>
      <c r="I86" s="325" t="s">
        <v>472</v>
      </c>
      <c r="J86" s="342" t="str">
        <f>+IF(K86=""," ",VLOOKUP(K86,PUC!$B:$C,2,FALSE))</f>
        <v xml:space="preserve"> </v>
      </c>
      <c r="K86" s="325"/>
      <c r="L86" s="17" t="str">
        <f>+IF(M86=""," ",VLOOKUP(M86,Listas!$F$9:$G$17,2,FALSE))</f>
        <v xml:space="preserve"> </v>
      </c>
      <c r="M86" s="334"/>
      <c r="N86" s="326"/>
      <c r="O86" s="13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5"/>
      <c r="AA86" s="42"/>
    </row>
    <row r="87" spans="1:27" s="43" customFormat="1" ht="29.25" customHeight="1">
      <c r="A87" s="8"/>
      <c r="B87" s="17" t="str">
        <f>+IFERROR(VLOOKUP(C87,Listas!$L$8:$M$100,2,FALSE),"")</f>
        <v>10120101</v>
      </c>
      <c r="C87" s="387" t="s">
        <v>519</v>
      </c>
      <c r="D87" s="270"/>
      <c r="E87" s="271"/>
      <c r="F87" s="270"/>
      <c r="G87" s="271"/>
      <c r="H87" s="16" t="str">
        <f>+IF(I87=""," ",VLOOKUP(I87,Listas!$I$16:$J$17,2,FALSE))</f>
        <v>07</v>
      </c>
      <c r="I87" s="325" t="s">
        <v>472</v>
      </c>
      <c r="J87" s="342" t="str">
        <f>+IF(K87=""," ",VLOOKUP(K87,PUC!$B:$C,2,FALSE))</f>
        <v xml:space="preserve"> </v>
      </c>
      <c r="K87" s="325"/>
      <c r="L87" s="17" t="str">
        <f>+IF(M87=""," ",VLOOKUP(M87,Listas!$F$9:$G$17,2,FALSE))</f>
        <v xml:space="preserve"> </v>
      </c>
      <c r="M87" s="334"/>
      <c r="N87" s="326"/>
      <c r="O87" s="13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5"/>
      <c r="AA87" s="42"/>
    </row>
    <row r="88" spans="1:27" s="43" customFormat="1" ht="29.25" customHeight="1">
      <c r="A88" s="8"/>
      <c r="B88" s="17" t="str">
        <f>+IFERROR(VLOOKUP(C88,Listas!$L$8:$M$100,2,FALSE),"")</f>
        <v>10120101</v>
      </c>
      <c r="C88" s="387" t="s">
        <v>519</v>
      </c>
      <c r="D88" s="270"/>
      <c r="E88" s="271"/>
      <c r="F88" s="270"/>
      <c r="G88" s="271"/>
      <c r="H88" s="16" t="str">
        <f>+IF(I88=""," ",VLOOKUP(I88,Listas!$I$16:$J$17,2,FALSE))</f>
        <v>07</v>
      </c>
      <c r="I88" s="325" t="s">
        <v>472</v>
      </c>
      <c r="J88" s="342" t="str">
        <f>+IF(K88=""," ",VLOOKUP(K88,PUC!$B:$C,2,FALSE))</f>
        <v xml:space="preserve"> </v>
      </c>
      <c r="K88" s="325"/>
      <c r="L88" s="17" t="str">
        <f>+IF(M88=""," ",VLOOKUP(M88,Listas!$F$9:$G$17,2,FALSE))</f>
        <v xml:space="preserve"> </v>
      </c>
      <c r="M88" s="334"/>
      <c r="N88" s="326"/>
      <c r="O88" s="13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5"/>
      <c r="AA88" s="42"/>
    </row>
    <row r="89" spans="1:27" s="43" customFormat="1" ht="29.25" customHeight="1" thickBot="1">
      <c r="A89" s="8"/>
      <c r="B89" s="404" t="str">
        <f>+IFERROR(VLOOKUP(C89,Listas!$L$8:$M$100,2,FALSE),"")</f>
        <v>10120101</v>
      </c>
      <c r="C89" s="405" t="s">
        <v>519</v>
      </c>
      <c r="D89" s="268"/>
      <c r="E89" s="269"/>
      <c r="F89" s="268"/>
      <c r="G89" s="269"/>
      <c r="H89" s="406" t="str">
        <f>+IF(I89=""," ",VLOOKUP(I89,Listas!$I$16:$J$17,2,FALSE))</f>
        <v>07</v>
      </c>
      <c r="I89" s="405" t="s">
        <v>472</v>
      </c>
      <c r="J89" s="407" t="str">
        <f>+IF(K89=""," ",VLOOKUP(K89,PUC!$B:$C,2,FALSE))</f>
        <v xml:space="preserve"> </v>
      </c>
      <c r="K89" s="405"/>
      <c r="L89" s="404" t="str">
        <f>+IF(M89=""," ",VLOOKUP(M89,Listas!$F$9:$G$17,2,FALSE))</f>
        <v xml:space="preserve"> </v>
      </c>
      <c r="M89" s="408"/>
      <c r="N89" s="409"/>
      <c r="O89" s="10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2"/>
      <c r="AA89" s="42"/>
    </row>
    <row r="90" spans="1:27" s="43" customFormat="1" ht="29.25" customHeight="1">
      <c r="A90" s="8"/>
      <c r="B90" s="393" t="str">
        <f>+IFERROR(VLOOKUP(C90,Listas!$L$8:$M$100,2,FALSE),"")</f>
        <v>10120102</v>
      </c>
      <c r="C90" s="414" t="s">
        <v>520</v>
      </c>
      <c r="D90" s="395"/>
      <c r="E90" s="396"/>
      <c r="F90" s="395"/>
      <c r="G90" s="396"/>
      <c r="H90" s="397" t="str">
        <f>+IF(I90=""," ",VLOOKUP(I90,Listas!$I$16:$J$17,2,FALSE))</f>
        <v>07</v>
      </c>
      <c r="I90" s="394" t="s">
        <v>472</v>
      </c>
      <c r="J90" s="398" t="str">
        <f>+IF(K90=""," ",VLOOKUP(K90,PUC!$B:$C,2,FALSE))</f>
        <v xml:space="preserve"> </v>
      </c>
      <c r="K90" s="394"/>
      <c r="L90" s="393" t="str">
        <f>+IF(M90=""," ",VLOOKUP(M90,Listas!$F$9:$G$17,2,FALSE))</f>
        <v xml:space="preserve"> </v>
      </c>
      <c r="M90" s="399"/>
      <c r="N90" s="400"/>
      <c r="O90" s="401"/>
      <c r="P90" s="402"/>
      <c r="Q90" s="402"/>
      <c r="R90" s="402"/>
      <c r="S90" s="402"/>
      <c r="T90" s="402"/>
      <c r="U90" s="402"/>
      <c r="V90" s="402"/>
      <c r="W90" s="402"/>
      <c r="X90" s="402"/>
      <c r="Y90" s="402"/>
      <c r="Z90" s="403"/>
      <c r="AA90" s="42"/>
    </row>
    <row r="91" spans="1:27" s="43" customFormat="1" ht="29.25" customHeight="1">
      <c r="A91" s="8"/>
      <c r="B91" s="17" t="str">
        <f>+IFERROR(VLOOKUP(C91,Listas!$L$8:$M$100,2,FALSE),"")</f>
        <v>10120102</v>
      </c>
      <c r="C91" s="415" t="s">
        <v>520</v>
      </c>
      <c r="D91" s="270"/>
      <c r="E91" s="271"/>
      <c r="F91" s="270"/>
      <c r="G91" s="271"/>
      <c r="H91" s="16" t="str">
        <f>+IF(I91=""," ",VLOOKUP(I91,Listas!$I$16:$J$17,2,FALSE))</f>
        <v>07</v>
      </c>
      <c r="I91" s="325" t="s">
        <v>472</v>
      </c>
      <c r="J91" s="342" t="str">
        <f>+IF(K91=""," ",VLOOKUP(K91,PUC!$B:$C,2,FALSE))</f>
        <v xml:space="preserve"> </v>
      </c>
      <c r="K91" s="325"/>
      <c r="L91" s="17" t="str">
        <f>+IF(M91=""," ",VLOOKUP(M91,Listas!$F$9:$G$17,2,FALSE))</f>
        <v xml:space="preserve"> </v>
      </c>
      <c r="M91" s="334"/>
      <c r="N91" s="326"/>
      <c r="O91" s="13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5"/>
      <c r="AA91" s="42"/>
    </row>
    <row r="92" spans="1:27" s="43" customFormat="1" ht="29.25" customHeight="1">
      <c r="A92" s="8"/>
      <c r="B92" s="17" t="str">
        <f>+IFERROR(VLOOKUP(C92,Listas!$L$8:$M$100,2,FALSE),"")</f>
        <v>10120102</v>
      </c>
      <c r="C92" s="415" t="s">
        <v>520</v>
      </c>
      <c r="D92" s="270"/>
      <c r="E92" s="271"/>
      <c r="F92" s="270"/>
      <c r="G92" s="271"/>
      <c r="H92" s="16" t="str">
        <f>+IF(I92=""," ",VLOOKUP(I92,Listas!$I$16:$J$17,2,FALSE))</f>
        <v>07</v>
      </c>
      <c r="I92" s="325" t="s">
        <v>472</v>
      </c>
      <c r="J92" s="342" t="str">
        <f>+IF(K92=""," ",VLOOKUP(K92,PUC!$B:$C,2,FALSE))</f>
        <v xml:space="preserve"> </v>
      </c>
      <c r="K92" s="325"/>
      <c r="L92" s="17" t="str">
        <f>+IF(M92=""," ",VLOOKUP(M92,Listas!$F$9:$G$17,2,FALSE))</f>
        <v xml:space="preserve"> </v>
      </c>
      <c r="M92" s="334"/>
      <c r="N92" s="326"/>
      <c r="O92" s="13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5"/>
      <c r="AA92" s="42"/>
    </row>
    <row r="93" spans="1:27" s="43" customFormat="1" ht="29.25" customHeight="1">
      <c r="A93" s="8"/>
      <c r="B93" s="17" t="str">
        <f>+IFERROR(VLOOKUP(C93,Listas!$L$8:$M$100,2,FALSE),"")</f>
        <v>10120102</v>
      </c>
      <c r="C93" s="415" t="s">
        <v>520</v>
      </c>
      <c r="D93" s="270"/>
      <c r="E93" s="271"/>
      <c r="F93" s="270"/>
      <c r="G93" s="271"/>
      <c r="H93" s="16" t="str">
        <f>+IF(I93=""," ",VLOOKUP(I93,Listas!$I$16:$J$17,2,FALSE))</f>
        <v>07</v>
      </c>
      <c r="I93" s="325" t="s">
        <v>472</v>
      </c>
      <c r="J93" s="342" t="str">
        <f>+IF(K93=""," ",VLOOKUP(K93,PUC!$B:$C,2,FALSE))</f>
        <v xml:space="preserve"> </v>
      </c>
      <c r="K93" s="325"/>
      <c r="L93" s="17" t="str">
        <f>+IF(M93=""," ",VLOOKUP(M93,Listas!$F$9:$G$17,2,FALSE))</f>
        <v xml:space="preserve"> </v>
      </c>
      <c r="M93" s="334"/>
      <c r="N93" s="326"/>
      <c r="O93" s="13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5"/>
      <c r="AA93" s="42"/>
    </row>
    <row r="94" spans="1:27" s="43" customFormat="1" ht="29.25" customHeight="1" thickBot="1">
      <c r="A94" s="8"/>
      <c r="B94" s="404" t="str">
        <f>+IFERROR(VLOOKUP(C94,Listas!$L$8:$M$100,2,FALSE),"")</f>
        <v>10120102</v>
      </c>
      <c r="C94" s="416" t="s">
        <v>520</v>
      </c>
      <c r="D94" s="268"/>
      <c r="E94" s="269"/>
      <c r="F94" s="268"/>
      <c r="G94" s="269"/>
      <c r="H94" s="406" t="str">
        <f>+IF(I94=""," ",VLOOKUP(I94,Listas!$I$16:$J$17,2,FALSE))</f>
        <v>07</v>
      </c>
      <c r="I94" s="405" t="s">
        <v>472</v>
      </c>
      <c r="J94" s="407" t="str">
        <f>+IF(K94=""," ",VLOOKUP(K94,PUC!$B:$C,2,FALSE))</f>
        <v xml:space="preserve"> </v>
      </c>
      <c r="K94" s="405"/>
      <c r="L94" s="404" t="str">
        <f>+IF(M94=""," ",VLOOKUP(M94,Listas!$F$9:$G$17,2,FALSE))</f>
        <v xml:space="preserve"> </v>
      </c>
      <c r="M94" s="408"/>
      <c r="N94" s="409"/>
      <c r="O94" s="10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2"/>
      <c r="AA94" s="42"/>
    </row>
    <row r="95" spans="1:27" s="43" customFormat="1" ht="29.25" customHeight="1">
      <c r="A95" s="8"/>
      <c r="B95" s="393" t="str">
        <f>+IFERROR(VLOOKUP(C95,Listas!$L$8:$M$100,2,FALSE),"")</f>
        <v>10130101</v>
      </c>
      <c r="C95" s="394" t="s">
        <v>521</v>
      </c>
      <c r="D95" s="395"/>
      <c r="E95" s="396"/>
      <c r="F95" s="395"/>
      <c r="G95" s="396"/>
      <c r="H95" s="397" t="str">
        <f>+IF(I95=""," ",VLOOKUP(I95,Listas!$I$16:$J$17,2,FALSE))</f>
        <v>07</v>
      </c>
      <c r="I95" s="394" t="s">
        <v>472</v>
      </c>
      <c r="J95" s="398" t="str">
        <f>+IF(K95=""," ",VLOOKUP(K95,PUC!$B:$C,2,FALSE))</f>
        <v xml:space="preserve"> </v>
      </c>
      <c r="K95" s="394"/>
      <c r="L95" s="393" t="str">
        <f>+IF(M95=""," ",VLOOKUP(M95,Listas!$F$9:$G$17,2,FALSE))</f>
        <v xml:space="preserve"> </v>
      </c>
      <c r="M95" s="399"/>
      <c r="N95" s="400"/>
      <c r="O95" s="401"/>
      <c r="P95" s="402"/>
      <c r="Q95" s="402"/>
      <c r="R95" s="402"/>
      <c r="S95" s="402"/>
      <c r="T95" s="402"/>
      <c r="U95" s="402"/>
      <c r="V95" s="402"/>
      <c r="W95" s="402"/>
      <c r="X95" s="402"/>
      <c r="Y95" s="402"/>
      <c r="Z95" s="403"/>
      <c r="AA95" s="42"/>
    </row>
    <row r="96" spans="1:27" s="43" customFormat="1" ht="29.25" customHeight="1">
      <c r="A96" s="8"/>
      <c r="B96" s="17" t="str">
        <f>+IFERROR(VLOOKUP(C96,Listas!$L$8:$M$100,2,FALSE),"")</f>
        <v>10130101</v>
      </c>
      <c r="C96" s="325" t="s">
        <v>521</v>
      </c>
      <c r="D96" s="270"/>
      <c r="E96" s="271"/>
      <c r="F96" s="270"/>
      <c r="G96" s="271"/>
      <c r="H96" s="16" t="str">
        <f>+IF(I96=""," ",VLOOKUP(I96,Listas!$I$16:$J$17,2,FALSE))</f>
        <v>07</v>
      </c>
      <c r="I96" s="325" t="s">
        <v>472</v>
      </c>
      <c r="J96" s="342" t="str">
        <f>+IF(K96=""," ",VLOOKUP(K96,PUC!$B:$C,2,FALSE))</f>
        <v xml:space="preserve"> </v>
      </c>
      <c r="K96" s="325"/>
      <c r="L96" s="17" t="str">
        <f>+IF(M96=""," ",VLOOKUP(M96,Listas!$F$9:$G$17,2,FALSE))</f>
        <v xml:space="preserve"> </v>
      </c>
      <c r="M96" s="334"/>
      <c r="N96" s="326"/>
      <c r="O96" s="13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5"/>
      <c r="AA96" s="42"/>
    </row>
    <row r="97" spans="1:27" s="43" customFormat="1" ht="29.25" customHeight="1">
      <c r="A97" s="8"/>
      <c r="B97" s="17" t="str">
        <f>+IFERROR(VLOOKUP(C97,Listas!$L$8:$M$100,2,FALSE),"")</f>
        <v>10130101</v>
      </c>
      <c r="C97" s="325" t="s">
        <v>521</v>
      </c>
      <c r="D97" s="270"/>
      <c r="E97" s="271"/>
      <c r="F97" s="270"/>
      <c r="G97" s="271"/>
      <c r="H97" s="16" t="str">
        <f>+IF(I97=""," ",VLOOKUP(I97,Listas!$I$16:$J$17,2,FALSE))</f>
        <v>07</v>
      </c>
      <c r="I97" s="325" t="s">
        <v>472</v>
      </c>
      <c r="J97" s="342" t="str">
        <f>+IF(K97=""," ",VLOOKUP(K97,PUC!$B:$C,2,FALSE))</f>
        <v xml:space="preserve"> </v>
      </c>
      <c r="K97" s="325"/>
      <c r="L97" s="17" t="str">
        <f>+IF(M97=""," ",VLOOKUP(M97,Listas!$F$9:$G$17,2,FALSE))</f>
        <v xml:space="preserve"> </v>
      </c>
      <c r="M97" s="334"/>
      <c r="N97" s="326"/>
      <c r="O97" s="13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5"/>
      <c r="AA97" s="42"/>
    </row>
    <row r="98" spans="1:27" s="43" customFormat="1" ht="29.25" customHeight="1">
      <c r="A98" s="8"/>
      <c r="B98" s="17" t="str">
        <f>+IFERROR(VLOOKUP(C98,Listas!$L$8:$M$100,2,FALSE),"")</f>
        <v>10130101</v>
      </c>
      <c r="C98" s="325" t="s">
        <v>521</v>
      </c>
      <c r="D98" s="270"/>
      <c r="E98" s="271"/>
      <c r="F98" s="270"/>
      <c r="G98" s="271"/>
      <c r="H98" s="16" t="str">
        <f>+IF(I98=""," ",VLOOKUP(I98,Listas!$I$16:$J$17,2,FALSE))</f>
        <v>07</v>
      </c>
      <c r="I98" s="325" t="s">
        <v>472</v>
      </c>
      <c r="J98" s="342" t="str">
        <f>+IF(K98=""," ",VLOOKUP(K98,PUC!$B:$C,2,FALSE))</f>
        <v xml:space="preserve"> </v>
      </c>
      <c r="K98" s="325"/>
      <c r="L98" s="17" t="str">
        <f>+IF(M98=""," ",VLOOKUP(M98,Listas!$F$9:$G$17,2,FALSE))</f>
        <v xml:space="preserve"> </v>
      </c>
      <c r="M98" s="334"/>
      <c r="N98" s="326"/>
      <c r="O98" s="13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5"/>
      <c r="AA98" s="42"/>
    </row>
    <row r="99" spans="1:27" s="43" customFormat="1" ht="29.25" customHeight="1" thickBot="1">
      <c r="A99" s="8"/>
      <c r="B99" s="404" t="str">
        <f>+IFERROR(VLOOKUP(C99,Listas!$L$8:$M$100,2,FALSE),"")</f>
        <v>10130101</v>
      </c>
      <c r="C99" s="405" t="s">
        <v>521</v>
      </c>
      <c r="D99" s="268"/>
      <c r="E99" s="269"/>
      <c r="F99" s="268"/>
      <c r="G99" s="269"/>
      <c r="H99" s="406" t="str">
        <f>+IF(I99=""," ",VLOOKUP(I99,Listas!$I$16:$J$17,2,FALSE))</f>
        <v>07</v>
      </c>
      <c r="I99" s="405" t="s">
        <v>472</v>
      </c>
      <c r="J99" s="407" t="str">
        <f>+IF(K99=""," ",VLOOKUP(K99,PUC!$B:$C,2,FALSE))</f>
        <v xml:space="preserve"> </v>
      </c>
      <c r="K99" s="405"/>
      <c r="L99" s="404" t="str">
        <f>+IF(M99=""," ",VLOOKUP(M99,Listas!$F$9:$G$17,2,FALSE))</f>
        <v xml:space="preserve"> </v>
      </c>
      <c r="M99" s="408"/>
      <c r="N99" s="409"/>
      <c r="O99" s="10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2"/>
      <c r="AA99" s="42"/>
    </row>
    <row r="100" spans="1:27" s="43" customFormat="1" ht="29.25" customHeight="1">
      <c r="A100" s="8"/>
      <c r="B100" s="393" t="str">
        <f>+IFERROR(VLOOKUP(C100,Listas!$L$8:$M$100,2,FALSE),"")</f>
        <v>10130102</v>
      </c>
      <c r="C100" s="394" t="s">
        <v>522</v>
      </c>
      <c r="D100" s="395"/>
      <c r="E100" s="396"/>
      <c r="F100" s="395"/>
      <c r="G100" s="396"/>
      <c r="H100" s="397" t="str">
        <f>+IF(I100=""," ",VLOOKUP(I100,Listas!$I$16:$J$17,2,FALSE))</f>
        <v>07</v>
      </c>
      <c r="I100" s="394" t="s">
        <v>472</v>
      </c>
      <c r="J100" s="398" t="str">
        <f>+IF(K100=""," ",VLOOKUP(K100,PUC!$B:$C,2,FALSE))</f>
        <v xml:space="preserve"> </v>
      </c>
      <c r="K100" s="394"/>
      <c r="L100" s="393" t="str">
        <f>+IF(M100=""," ",VLOOKUP(M100,Listas!$F$9:$G$17,2,FALSE))</f>
        <v xml:space="preserve"> </v>
      </c>
      <c r="M100" s="399"/>
      <c r="N100" s="400"/>
      <c r="O100" s="401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3"/>
      <c r="AA100" s="42"/>
    </row>
    <row r="101" spans="1:27" s="43" customFormat="1" ht="29.25" customHeight="1">
      <c r="A101" s="8"/>
      <c r="B101" s="17" t="str">
        <f>+IFERROR(VLOOKUP(C101,Listas!$L$8:$M$100,2,FALSE),"")</f>
        <v>10130102</v>
      </c>
      <c r="C101" s="325" t="s">
        <v>522</v>
      </c>
      <c r="D101" s="270"/>
      <c r="E101" s="271"/>
      <c r="F101" s="270"/>
      <c r="G101" s="271"/>
      <c r="H101" s="16" t="str">
        <f>+IF(I101=""," ",VLOOKUP(I101,Listas!$I$16:$J$17,2,FALSE))</f>
        <v>07</v>
      </c>
      <c r="I101" s="325" t="s">
        <v>472</v>
      </c>
      <c r="J101" s="342" t="str">
        <f>+IF(K101=""," ",VLOOKUP(K101,PUC!$B:$C,2,FALSE))</f>
        <v xml:space="preserve"> </v>
      </c>
      <c r="K101" s="325"/>
      <c r="L101" s="17" t="str">
        <f>+IF(M101=""," ",VLOOKUP(M101,Listas!$F$9:$G$17,2,FALSE))</f>
        <v xml:space="preserve"> </v>
      </c>
      <c r="M101" s="334"/>
      <c r="N101" s="326"/>
      <c r="O101" s="13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5"/>
      <c r="AA101" s="42"/>
    </row>
    <row r="102" spans="1:27" s="43" customFormat="1" ht="29.25" customHeight="1">
      <c r="A102" s="8"/>
      <c r="B102" s="17" t="str">
        <f>+IFERROR(VLOOKUP(C102,Listas!$L$8:$M$100,2,FALSE),"")</f>
        <v>10130102</v>
      </c>
      <c r="C102" s="325" t="s">
        <v>522</v>
      </c>
      <c r="D102" s="270"/>
      <c r="E102" s="271"/>
      <c r="F102" s="270"/>
      <c r="G102" s="271"/>
      <c r="H102" s="16" t="str">
        <f>+IF(I102=""," ",VLOOKUP(I102,Listas!$I$16:$J$17,2,FALSE))</f>
        <v>07</v>
      </c>
      <c r="I102" s="325" t="s">
        <v>472</v>
      </c>
      <c r="J102" s="342" t="str">
        <f>+IF(K102=""," ",VLOOKUP(K102,PUC!$B:$C,2,FALSE))</f>
        <v xml:space="preserve"> </v>
      </c>
      <c r="K102" s="325"/>
      <c r="L102" s="17" t="str">
        <f>+IF(M102=""," ",VLOOKUP(M102,Listas!$F$9:$G$17,2,FALSE))</f>
        <v xml:space="preserve"> </v>
      </c>
      <c r="M102" s="334"/>
      <c r="N102" s="326"/>
      <c r="O102" s="13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5"/>
      <c r="AA102" s="42"/>
    </row>
    <row r="103" spans="1:27" s="43" customFormat="1" ht="29.25" customHeight="1">
      <c r="A103" s="8"/>
      <c r="B103" s="17" t="str">
        <f>+IFERROR(VLOOKUP(C103,Listas!$L$8:$M$100,2,FALSE),"")</f>
        <v>10130102</v>
      </c>
      <c r="C103" s="325" t="s">
        <v>522</v>
      </c>
      <c r="D103" s="270"/>
      <c r="E103" s="271"/>
      <c r="F103" s="270"/>
      <c r="G103" s="271"/>
      <c r="H103" s="16" t="str">
        <f>+IF(I103=""," ",VLOOKUP(I103,Listas!$I$16:$J$17,2,FALSE))</f>
        <v>07</v>
      </c>
      <c r="I103" s="325" t="s">
        <v>472</v>
      </c>
      <c r="J103" s="342" t="str">
        <f>+IF(K103=""," ",VLOOKUP(K103,PUC!$B:$C,2,FALSE))</f>
        <v xml:space="preserve"> </v>
      </c>
      <c r="K103" s="325"/>
      <c r="L103" s="17" t="str">
        <f>+IF(M103=""," ",VLOOKUP(M103,Listas!$F$9:$G$17,2,FALSE))</f>
        <v xml:space="preserve"> </v>
      </c>
      <c r="M103" s="334"/>
      <c r="N103" s="326"/>
      <c r="O103" s="13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5"/>
      <c r="AA103" s="42"/>
    </row>
    <row r="104" spans="1:27" s="43" customFormat="1" ht="29.25" customHeight="1" thickBot="1">
      <c r="A104" s="8"/>
      <c r="B104" s="404" t="str">
        <f>+IFERROR(VLOOKUP(C104,Listas!$L$8:$M$100,2,FALSE),"")</f>
        <v>10130102</v>
      </c>
      <c r="C104" s="405" t="s">
        <v>522</v>
      </c>
      <c r="D104" s="268"/>
      <c r="E104" s="269"/>
      <c r="F104" s="268"/>
      <c r="G104" s="269"/>
      <c r="H104" s="406" t="str">
        <f>+IF(I104=""," ",VLOOKUP(I104,Listas!$I$16:$J$17,2,FALSE))</f>
        <v>07</v>
      </c>
      <c r="I104" s="405" t="s">
        <v>472</v>
      </c>
      <c r="J104" s="407" t="str">
        <f>+IF(K104=""," ",VLOOKUP(K104,PUC!$B:$C,2,FALSE))</f>
        <v xml:space="preserve"> </v>
      </c>
      <c r="K104" s="405"/>
      <c r="L104" s="404" t="str">
        <f>+IF(M104=""," ",VLOOKUP(M104,Listas!$F$9:$G$17,2,FALSE))</f>
        <v xml:space="preserve"> </v>
      </c>
      <c r="M104" s="408"/>
      <c r="N104" s="409"/>
      <c r="O104" s="10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2"/>
      <c r="AA104" s="42"/>
    </row>
    <row r="105" spans="1:27" s="43" customFormat="1" ht="29.25" customHeight="1">
      <c r="A105" s="8"/>
      <c r="B105" s="17" t="str">
        <f>+IFERROR(VLOOKUP(C105,Listas!$L$8:$M$100,2,FALSE),"")</f>
        <v>03010102</v>
      </c>
      <c r="C105" s="325" t="s">
        <v>624</v>
      </c>
      <c r="D105" s="272"/>
      <c r="E105" s="273"/>
      <c r="F105" s="272"/>
      <c r="G105" s="392" t="s">
        <v>1264</v>
      </c>
      <c r="H105" s="16" t="str">
        <f>+IF(I105=""," ",VLOOKUP(I105,Listas!$I$16:$J$17,2,FALSE))</f>
        <v>07</v>
      </c>
      <c r="I105" s="325" t="s">
        <v>472</v>
      </c>
      <c r="J105" s="342">
        <f>+IF(K105=""," ",VLOOKUP(K105,PUC!$B:$C,2,FALSE))</f>
        <v>5155050101</v>
      </c>
      <c r="K105" s="325" t="s">
        <v>1151</v>
      </c>
      <c r="L105" s="17" t="str">
        <f>+IF(M105=""," ",VLOOKUP(M105,Listas!$F$9:$G$17,2,FALSE))</f>
        <v>05</v>
      </c>
      <c r="M105" s="334" t="s">
        <v>453</v>
      </c>
      <c r="N105" s="326">
        <f>+MROUND(570000*3*0*1.05,1000)</f>
        <v>0</v>
      </c>
      <c r="O105" s="350"/>
      <c r="P105" s="351"/>
      <c r="Q105" s="351"/>
      <c r="R105" s="351"/>
      <c r="S105" s="351"/>
      <c r="T105" s="351"/>
      <c r="U105" s="351"/>
      <c r="V105" s="351"/>
      <c r="W105" s="351"/>
      <c r="X105" s="351"/>
      <c r="Y105" s="351"/>
      <c r="Z105" s="352"/>
      <c r="AA105" s="42" t="e">
        <f>IF(I105="Gastos Administrativos",GtosAdmin,IF(I105="Inversión",Inversiones,InverPre))</f>
        <v>#VALUE!</v>
      </c>
    </row>
    <row r="106" spans="1:27" s="43" customFormat="1" ht="29.25" customHeight="1">
      <c r="A106" s="8"/>
      <c r="B106" s="17" t="str">
        <f>+IFERROR(VLOOKUP(C106,Listas!$L$8:$M$100,2,FALSE),"")</f>
        <v>03010102</v>
      </c>
      <c r="C106" s="320" t="s">
        <v>624</v>
      </c>
      <c r="D106" s="266"/>
      <c r="E106" s="267"/>
      <c r="F106" s="266"/>
      <c r="G106" s="373" t="s">
        <v>1264</v>
      </c>
      <c r="H106" s="16" t="str">
        <f>+IF(I106=""," ",VLOOKUP(I106,Listas!$I$16:$J$17,2,FALSE))</f>
        <v>07</v>
      </c>
      <c r="I106" s="325" t="s">
        <v>472</v>
      </c>
      <c r="J106" s="342">
        <f>+IF(K106=""," ",VLOOKUP(K106,PUC!$B:$C,2,FALSE))</f>
        <v>5155150101</v>
      </c>
      <c r="K106" s="325" t="s">
        <v>1153</v>
      </c>
      <c r="L106" s="17" t="str">
        <f>+IF(M106=""," ",VLOOKUP(M106,Listas!$F$9:$G$17,2,FALSE))</f>
        <v>05</v>
      </c>
      <c r="M106" s="334" t="s">
        <v>453</v>
      </c>
      <c r="N106" s="327">
        <f>0*500000</f>
        <v>0</v>
      </c>
      <c r="O106" s="13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5"/>
      <c r="AA106" s="42"/>
    </row>
    <row r="107" spans="1:27" s="43" customFormat="1" ht="29.25" customHeight="1">
      <c r="A107" s="8"/>
      <c r="B107" s="9" t="str">
        <f>+IFERROR(VLOOKUP(C107,Listas!$L$8:$M$100,2,FALSE),"")</f>
        <v>03010102</v>
      </c>
      <c r="C107" s="320" t="s">
        <v>624</v>
      </c>
      <c r="D107" s="266"/>
      <c r="E107" s="267"/>
      <c r="F107" s="266"/>
      <c r="G107" s="373" t="s">
        <v>1264</v>
      </c>
      <c r="H107" s="16" t="str">
        <f>+IF(I107=""," ",VLOOKUP(I107,Listas!$I$16:$J$17,2,FALSE))</f>
        <v>07</v>
      </c>
      <c r="I107" s="325" t="s">
        <v>472</v>
      </c>
      <c r="J107" s="342">
        <f>+IF(K107=""," ",VLOOKUP(K107,PUC!$B:$C,2,FALSE))</f>
        <v>5155200101</v>
      </c>
      <c r="K107" s="325" t="s">
        <v>1155</v>
      </c>
      <c r="L107" s="17" t="str">
        <f>+IF(M107=""," ",VLOOKUP(M107,Listas!$F$9:$G$17,2,FALSE))</f>
        <v>05</v>
      </c>
      <c r="M107" s="334" t="s">
        <v>453</v>
      </c>
      <c r="N107" s="327">
        <f>138000*0</f>
        <v>0</v>
      </c>
      <c r="O107" s="13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5"/>
      <c r="AA107" s="42"/>
    </row>
    <row r="108" spans="1:27" s="43" customFormat="1" ht="29.25" customHeight="1">
      <c r="A108" s="8"/>
      <c r="B108" s="17" t="str">
        <f>+IFERROR(VLOOKUP(C108,Listas!$L$8:$M$100,2,FALSE),"")</f>
        <v>03010102</v>
      </c>
      <c r="C108" s="320" t="s">
        <v>624</v>
      </c>
      <c r="D108" s="266"/>
      <c r="E108" s="267"/>
      <c r="F108" s="266"/>
      <c r="G108" s="371"/>
      <c r="H108" s="16" t="str">
        <f>+IF(I108=""," ",VLOOKUP(I108,Listas!$I$16:$J$17,2,FALSE))</f>
        <v>07</v>
      </c>
      <c r="I108" s="325" t="s">
        <v>472</v>
      </c>
      <c r="J108" s="342" t="str">
        <f>+IF(K108=""," ",VLOOKUP(K108,PUC!$B:$C,2,FALSE))</f>
        <v xml:space="preserve"> </v>
      </c>
      <c r="K108" s="325"/>
      <c r="L108" s="17" t="str">
        <f>+IF(M108=""," ",VLOOKUP(M108,Listas!$F$9:$G$17,2,FALSE))</f>
        <v>05</v>
      </c>
      <c r="M108" s="334" t="s">
        <v>453</v>
      </c>
      <c r="N108" s="327"/>
      <c r="O108" s="13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5"/>
      <c r="AA108" s="42"/>
    </row>
    <row r="109" spans="1:27" s="43" customFormat="1" ht="29.25" customHeight="1">
      <c r="A109" s="8"/>
      <c r="B109" s="9" t="str">
        <f>+IFERROR(VLOOKUP(C109,Listas!$L$8:$M$100,2,FALSE),"")</f>
        <v>03010102</v>
      </c>
      <c r="C109" s="320" t="s">
        <v>624</v>
      </c>
      <c r="D109" s="266"/>
      <c r="E109" s="267"/>
      <c r="F109" s="266"/>
      <c r="G109" s="371"/>
      <c r="H109" s="16" t="str">
        <f>+IF(I109=""," ",VLOOKUP(I109,Listas!$I$16:$J$17,2,FALSE))</f>
        <v>07</v>
      </c>
      <c r="I109" s="325" t="s">
        <v>472</v>
      </c>
      <c r="J109" s="342" t="str">
        <f>+IF(K109=""," ",VLOOKUP(K109,PUC!$B:$C,2,FALSE))</f>
        <v xml:space="preserve"> </v>
      </c>
      <c r="K109" s="325"/>
      <c r="L109" s="17" t="str">
        <f>+IF(M109=""," ",VLOOKUP(M109,Listas!$F$9:$G$17,2,FALSE))</f>
        <v>05</v>
      </c>
      <c r="M109" s="334" t="s">
        <v>453</v>
      </c>
      <c r="N109" s="327"/>
      <c r="O109" s="13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5"/>
      <c r="AA109" s="42"/>
    </row>
    <row r="110" spans="1:27" s="43" customFormat="1" ht="29.25" customHeight="1">
      <c r="A110" s="8"/>
      <c r="B110" s="9" t="str">
        <f>+IFERROR(VLOOKUP(C110,Listas!$L$8:$M$100,2,FALSE),"")</f>
        <v>03010102</v>
      </c>
      <c r="C110" s="320" t="s">
        <v>624</v>
      </c>
      <c r="D110" s="266"/>
      <c r="E110" s="267"/>
      <c r="F110" s="266"/>
      <c r="G110" s="371"/>
      <c r="H110" s="16" t="str">
        <f>+IF(I110=""," ",VLOOKUP(I110,Listas!$I$16:$J$17,2,FALSE))</f>
        <v>07</v>
      </c>
      <c r="I110" s="325" t="s">
        <v>472</v>
      </c>
      <c r="J110" s="342" t="str">
        <f>+IF(K110=""," ",VLOOKUP(K110,PUC!$B:$C,2,FALSE))</f>
        <v xml:space="preserve"> </v>
      </c>
      <c r="K110" s="325"/>
      <c r="L110" s="17" t="str">
        <f>+IF(M110=""," ",VLOOKUP(M110,Listas!$F$9:$G$17,2,FALSE))</f>
        <v>05</v>
      </c>
      <c r="M110" s="334" t="s">
        <v>453</v>
      </c>
      <c r="N110" s="327"/>
      <c r="O110" s="13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5"/>
      <c r="AA110" s="42"/>
    </row>
    <row r="111" spans="1:27" s="43" customFormat="1" ht="29.25" customHeight="1">
      <c r="A111" s="8"/>
      <c r="B111" s="9" t="str">
        <f>+IFERROR(VLOOKUP(C111,Listas!$L$8:$M$100,2,FALSE),"")</f>
        <v>03010102</v>
      </c>
      <c r="C111" s="320" t="s">
        <v>624</v>
      </c>
      <c r="D111" s="266"/>
      <c r="E111" s="267"/>
      <c r="F111" s="266"/>
      <c r="G111" s="371"/>
      <c r="H111" s="16" t="str">
        <f>+IF(I111=""," ",VLOOKUP(I111,Listas!$I$16:$J$17,2,FALSE))</f>
        <v>07</v>
      </c>
      <c r="I111" s="325" t="s">
        <v>472</v>
      </c>
      <c r="J111" s="342" t="str">
        <f>+IF(K111=""," ",VLOOKUP(K111,PUC!$B:$C,2,FALSE))</f>
        <v xml:space="preserve"> </v>
      </c>
      <c r="K111" s="325"/>
      <c r="L111" s="17" t="str">
        <f>+IF(M111=""," ",VLOOKUP(M111,Listas!$F$9:$G$17,2,FALSE))</f>
        <v>05</v>
      </c>
      <c r="M111" s="334" t="s">
        <v>453</v>
      </c>
      <c r="N111" s="327"/>
      <c r="O111" s="13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5"/>
      <c r="AA111" s="42"/>
    </row>
    <row r="112" spans="1:27" s="43" customFormat="1" ht="29.25" customHeight="1">
      <c r="A112" s="8"/>
      <c r="B112" s="9" t="str">
        <f>+IFERROR(VLOOKUP(C112,Listas!$L$8:$M$100,2,FALSE),"")</f>
        <v>03010102</v>
      </c>
      <c r="C112" s="320" t="s">
        <v>624</v>
      </c>
      <c r="D112" s="266"/>
      <c r="E112" s="267"/>
      <c r="F112" s="266"/>
      <c r="G112" s="371"/>
      <c r="H112" s="16" t="str">
        <f>+IF(I112=""," ",VLOOKUP(I112,Listas!$I$16:$J$17,2,FALSE))</f>
        <v>07</v>
      </c>
      <c r="I112" s="325" t="s">
        <v>472</v>
      </c>
      <c r="J112" s="342" t="str">
        <f>+IF(K112=""," ",VLOOKUP(K112,PUC!$B:$C,2,FALSE))</f>
        <v xml:space="preserve"> </v>
      </c>
      <c r="K112" s="325"/>
      <c r="L112" s="17" t="str">
        <f>+IF(M112=""," ",VLOOKUP(M112,Listas!$F$9:$G$17,2,FALSE))</f>
        <v>05</v>
      </c>
      <c r="M112" s="334" t="s">
        <v>453</v>
      </c>
      <c r="N112" s="327"/>
      <c r="O112" s="13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5"/>
      <c r="AA112" s="42"/>
    </row>
    <row r="113" spans="1:27" s="43" customFormat="1" ht="29.25" customHeight="1">
      <c r="A113" s="8"/>
      <c r="B113" s="9" t="str">
        <f>+IFERROR(VLOOKUP(C113,Listas!$L$8:$M$100,2,FALSE),"")</f>
        <v>03010102</v>
      </c>
      <c r="C113" s="320" t="s">
        <v>624</v>
      </c>
      <c r="D113" s="266"/>
      <c r="E113" s="267"/>
      <c r="F113" s="266"/>
      <c r="G113" s="371"/>
      <c r="H113" s="16" t="str">
        <f>+IF(I113=""," ",VLOOKUP(I113,Listas!$I$16:$J$17,2,FALSE))</f>
        <v>07</v>
      </c>
      <c r="I113" s="325" t="s">
        <v>472</v>
      </c>
      <c r="J113" s="342" t="str">
        <f>+IF(K113=""," ",VLOOKUP(K113,PUC!$B:$C,2,FALSE))</f>
        <v xml:space="preserve"> </v>
      </c>
      <c r="K113" s="325"/>
      <c r="L113" s="17" t="str">
        <f>+IF(M113=""," ",VLOOKUP(M113,Listas!$F$9:$G$17,2,FALSE))</f>
        <v>05</v>
      </c>
      <c r="M113" s="334" t="s">
        <v>453</v>
      </c>
      <c r="N113" s="327"/>
      <c r="O113" s="13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5"/>
      <c r="AA113" s="42"/>
    </row>
    <row r="114" spans="1:27" s="43" customFormat="1" ht="29.25" customHeight="1">
      <c r="A114" s="8"/>
      <c r="B114" s="9" t="str">
        <f>+IFERROR(VLOOKUP(C114,Listas!$L$8:$M$100,2,FALSE),"")</f>
        <v>03010102</v>
      </c>
      <c r="C114" s="320" t="s">
        <v>624</v>
      </c>
      <c r="D114" s="266"/>
      <c r="E114" s="267"/>
      <c r="F114" s="266"/>
      <c r="G114" s="371"/>
      <c r="H114" s="16" t="str">
        <f>+IF(I114=""," ",VLOOKUP(I114,Listas!$I$16:$J$17,2,FALSE))</f>
        <v>07</v>
      </c>
      <c r="I114" s="325" t="s">
        <v>472</v>
      </c>
      <c r="J114" s="342" t="str">
        <f>+IF(K114=""," ",VLOOKUP(K114,PUC!$B:$C,2,FALSE))</f>
        <v xml:space="preserve"> </v>
      </c>
      <c r="K114" s="325"/>
      <c r="L114" s="17" t="str">
        <f>+IF(M114=""," ",VLOOKUP(M114,Listas!$F$9:$G$17,2,FALSE))</f>
        <v>05</v>
      </c>
      <c r="M114" s="334" t="s">
        <v>453</v>
      </c>
      <c r="N114" s="327"/>
      <c r="O114" s="13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5"/>
      <c r="AA114" s="42"/>
    </row>
    <row r="115" spans="1:27" s="43" customFormat="1" ht="29.25" customHeight="1">
      <c r="A115" s="8"/>
      <c r="B115" s="9" t="str">
        <f>+IFERROR(VLOOKUP(C115,Listas!$L$8:$M$100,2,FALSE),"")</f>
        <v>03010102</v>
      </c>
      <c r="C115" s="320" t="s">
        <v>624</v>
      </c>
      <c r="D115" s="266"/>
      <c r="E115" s="267"/>
      <c r="F115" s="266"/>
      <c r="G115" s="371"/>
      <c r="H115" s="16" t="str">
        <f>+IF(I115=""," ",VLOOKUP(I115,Listas!$I$16:$J$17,2,FALSE))</f>
        <v>07</v>
      </c>
      <c r="I115" s="325" t="s">
        <v>472</v>
      </c>
      <c r="J115" s="342" t="str">
        <f>+IF(K115=""," ",VLOOKUP(K115,PUC!$B:$C,2,FALSE))</f>
        <v xml:space="preserve"> </v>
      </c>
      <c r="K115" s="325"/>
      <c r="L115" s="17" t="str">
        <f>+IF(M115=""," ",VLOOKUP(M115,Listas!$F$9:$G$17,2,FALSE))</f>
        <v>05</v>
      </c>
      <c r="M115" s="334" t="s">
        <v>453</v>
      </c>
      <c r="N115" s="327"/>
      <c r="O115" s="13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5"/>
      <c r="AA115" s="42"/>
    </row>
    <row r="116" spans="1:27" s="43" customFormat="1" ht="29.25" customHeight="1">
      <c r="A116" s="8"/>
      <c r="B116" s="9" t="str">
        <f>+IFERROR(VLOOKUP(C116,Listas!$L$8:$M$100,2,FALSE),"")</f>
        <v>03010102</v>
      </c>
      <c r="C116" s="320" t="s">
        <v>624</v>
      </c>
      <c r="D116" s="266"/>
      <c r="E116" s="267"/>
      <c r="F116" s="266"/>
      <c r="G116" s="371"/>
      <c r="H116" s="16" t="str">
        <f>+IF(I116=""," ",VLOOKUP(I116,Listas!$I$16:$J$17,2,FALSE))</f>
        <v>07</v>
      </c>
      <c r="I116" s="325" t="s">
        <v>472</v>
      </c>
      <c r="J116" s="342" t="str">
        <f>+IF(K116=""," ",VLOOKUP(K116,PUC!$B:$C,2,FALSE))</f>
        <v xml:space="preserve"> </v>
      </c>
      <c r="K116" s="325"/>
      <c r="L116" s="17" t="str">
        <f>+IF(M116=""," ",VLOOKUP(M116,Listas!$F$9:$G$17,2,FALSE))</f>
        <v>05</v>
      </c>
      <c r="M116" s="334" t="s">
        <v>453</v>
      </c>
      <c r="N116" s="327"/>
      <c r="O116" s="13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5"/>
      <c r="AA116" s="42"/>
    </row>
    <row r="117" spans="1:27" s="43" customFormat="1" ht="29.25" customHeight="1">
      <c r="A117" s="8"/>
      <c r="B117" s="9" t="str">
        <f>+IFERROR(VLOOKUP(C117,Listas!$L$8:$M$100,2,FALSE),"")</f>
        <v>03010102</v>
      </c>
      <c r="C117" s="320" t="s">
        <v>624</v>
      </c>
      <c r="D117" s="266"/>
      <c r="E117" s="267"/>
      <c r="F117" s="266"/>
      <c r="G117" s="371"/>
      <c r="H117" s="16" t="str">
        <f>+IF(I117=""," ",VLOOKUP(I117,Listas!$I$16:$J$17,2,FALSE))</f>
        <v>07</v>
      </c>
      <c r="I117" s="325" t="s">
        <v>472</v>
      </c>
      <c r="J117" s="342" t="str">
        <f>+IF(K117=""," ",VLOOKUP(K117,PUC!$B:$C,2,FALSE))</f>
        <v xml:space="preserve"> </v>
      </c>
      <c r="K117" s="325"/>
      <c r="L117" s="17" t="str">
        <f>+IF(M117=""," ",VLOOKUP(M117,Listas!$F$9:$G$17,2,FALSE))</f>
        <v>05</v>
      </c>
      <c r="M117" s="334" t="s">
        <v>453</v>
      </c>
      <c r="N117" s="327"/>
      <c r="O117" s="13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5"/>
      <c r="AA117" s="42"/>
    </row>
    <row r="118" spans="1:27" s="43" customFormat="1" ht="29.25" customHeight="1">
      <c r="A118" s="8"/>
      <c r="B118" s="9" t="str">
        <f>+IFERROR(VLOOKUP(C118,Listas!$L$8:$M$100,2,FALSE),"")</f>
        <v>03010102</v>
      </c>
      <c r="C118" s="320" t="s">
        <v>624</v>
      </c>
      <c r="D118" s="266"/>
      <c r="E118" s="267"/>
      <c r="F118" s="266"/>
      <c r="G118" s="371"/>
      <c r="H118" s="16" t="str">
        <f>+IF(I118=""," ",VLOOKUP(I118,Listas!$I$16:$J$17,2,FALSE))</f>
        <v>07</v>
      </c>
      <c r="I118" s="325" t="s">
        <v>472</v>
      </c>
      <c r="J118" s="342" t="str">
        <f>+IF(K118=""," ",VLOOKUP(K118,PUC!$B:$C,2,FALSE))</f>
        <v xml:space="preserve"> </v>
      </c>
      <c r="K118" s="325"/>
      <c r="L118" s="17" t="str">
        <f>+IF(M118=""," ",VLOOKUP(M118,Listas!$F$9:$G$17,2,FALSE))</f>
        <v>05</v>
      </c>
      <c r="M118" s="334" t="s">
        <v>453</v>
      </c>
      <c r="N118" s="327"/>
      <c r="O118" s="13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5"/>
      <c r="AA118" s="42"/>
    </row>
    <row r="119" spans="1:27" s="43" customFormat="1" ht="29.25" customHeight="1">
      <c r="A119" s="8"/>
      <c r="B119" s="9" t="str">
        <f>+IFERROR(VLOOKUP(C119,Listas!$L$8:$M$100,2,FALSE),"")</f>
        <v>03010102</v>
      </c>
      <c r="C119" s="320" t="s">
        <v>624</v>
      </c>
      <c r="D119" s="266"/>
      <c r="E119" s="267"/>
      <c r="F119" s="266"/>
      <c r="G119" s="371"/>
      <c r="H119" s="16" t="str">
        <f>+IF(I119=""," ",VLOOKUP(I119,Listas!$I$16:$J$17,2,FALSE))</f>
        <v>07</v>
      </c>
      <c r="I119" s="325" t="s">
        <v>472</v>
      </c>
      <c r="J119" s="342" t="str">
        <f>+IF(K119=""," ",VLOOKUP(K119,PUC!$B:$C,2,FALSE))</f>
        <v xml:space="preserve"> </v>
      </c>
      <c r="K119" s="325"/>
      <c r="L119" s="17" t="str">
        <f>+IF(M119=""," ",VLOOKUP(M119,Listas!$F$9:$G$17,2,FALSE))</f>
        <v>05</v>
      </c>
      <c r="M119" s="334" t="s">
        <v>453</v>
      </c>
      <c r="N119" s="327"/>
      <c r="O119" s="13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5"/>
      <c r="AA119" s="42"/>
    </row>
    <row r="120" spans="1:27" s="43" customFormat="1" ht="29.25" customHeight="1">
      <c r="A120" s="8"/>
      <c r="B120" s="9" t="str">
        <f>+IFERROR(VLOOKUP(C120,Listas!$L$8:$M$100,2,FALSE),"")</f>
        <v>03010102</v>
      </c>
      <c r="C120" s="320" t="s">
        <v>624</v>
      </c>
      <c r="D120" s="266"/>
      <c r="E120" s="267"/>
      <c r="F120" s="266"/>
      <c r="G120" s="371"/>
      <c r="H120" s="16" t="str">
        <f>+IF(I120=""," ",VLOOKUP(I120,Listas!$I$16:$J$17,2,FALSE))</f>
        <v>07</v>
      </c>
      <c r="I120" s="325" t="s">
        <v>472</v>
      </c>
      <c r="J120" s="342" t="str">
        <f>+IF(K120=""," ",VLOOKUP(K120,PUC!$B:$C,2,FALSE))</f>
        <v xml:space="preserve"> </v>
      </c>
      <c r="K120" s="325"/>
      <c r="L120" s="17" t="str">
        <f>+IF(M120=""," ",VLOOKUP(M120,Listas!$F$9:$G$17,2,FALSE))</f>
        <v>05</v>
      </c>
      <c r="M120" s="334" t="s">
        <v>453</v>
      </c>
      <c r="N120" s="327"/>
      <c r="O120" s="13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5"/>
      <c r="AA120" s="42"/>
    </row>
    <row r="121" spans="1:27" s="43" customFormat="1" ht="29.25" customHeight="1">
      <c r="A121" s="8"/>
      <c r="B121" s="9" t="str">
        <f>+IFERROR(VLOOKUP(C121,Listas!$L$8:$M$100,2,FALSE),"")</f>
        <v>03010102</v>
      </c>
      <c r="C121" s="320" t="s">
        <v>624</v>
      </c>
      <c r="D121" s="266"/>
      <c r="E121" s="267"/>
      <c r="F121" s="266"/>
      <c r="G121" s="372"/>
      <c r="H121" s="16" t="str">
        <f>+IF(I121=""," ",VLOOKUP(I121,Listas!$I$16:$J$17,2,FALSE))</f>
        <v>07</v>
      </c>
      <c r="I121" s="325" t="s">
        <v>472</v>
      </c>
      <c r="J121" s="342" t="str">
        <f>+IF(K121=""," ",VLOOKUP(K121,PUC!$B:$C,2,FALSE))</f>
        <v xml:space="preserve"> </v>
      </c>
      <c r="K121" s="325"/>
      <c r="L121" s="17" t="str">
        <f>+IF(M121=""," ",VLOOKUP(M121,Listas!$F$9:$G$17,2,FALSE))</f>
        <v>05</v>
      </c>
      <c r="M121" s="334" t="s">
        <v>453</v>
      </c>
      <c r="N121" s="327"/>
      <c r="O121" s="13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5"/>
      <c r="AA121" s="42"/>
    </row>
    <row r="122" spans="1:27" s="43" customFormat="1" ht="29.25" customHeight="1">
      <c r="A122" s="8"/>
      <c r="B122" s="9" t="str">
        <f>+IFERROR(VLOOKUP(C122,Listas!$L$8:$M$100,2,FALSE),"")</f>
        <v>03010102</v>
      </c>
      <c r="C122" s="320" t="s">
        <v>624</v>
      </c>
      <c r="D122" s="266"/>
      <c r="E122" s="267"/>
      <c r="F122" s="266"/>
      <c r="G122" s="372"/>
      <c r="H122" s="16" t="str">
        <f>+IF(I122=""," ",VLOOKUP(I122,Listas!$I$16:$J$17,2,FALSE))</f>
        <v>07</v>
      </c>
      <c r="I122" s="325" t="s">
        <v>472</v>
      </c>
      <c r="J122" s="342" t="str">
        <f>+IF(K122=""," ",VLOOKUP(K122,PUC!$B:$C,2,FALSE))</f>
        <v xml:space="preserve"> </v>
      </c>
      <c r="K122" s="325"/>
      <c r="L122" s="17" t="str">
        <f>+IF(M122=""," ",VLOOKUP(M122,Listas!$F$9:$G$17,2,FALSE))</f>
        <v>05</v>
      </c>
      <c r="M122" s="334" t="s">
        <v>453</v>
      </c>
      <c r="N122" s="327"/>
      <c r="O122" s="13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5"/>
      <c r="AA122" s="42"/>
    </row>
    <row r="123" spans="1:27" s="43" customFormat="1" ht="29.25" customHeight="1">
      <c r="A123" s="8"/>
      <c r="B123" s="9" t="str">
        <f>+IFERROR(VLOOKUP(C123,Listas!$L$8:$M$100,2,FALSE),"")</f>
        <v>03010102</v>
      </c>
      <c r="C123" s="320" t="s">
        <v>624</v>
      </c>
      <c r="D123" s="266"/>
      <c r="E123" s="267"/>
      <c r="F123" s="266"/>
      <c r="G123" s="385" t="s">
        <v>1246</v>
      </c>
      <c r="H123" s="16" t="str">
        <f>+IF(I123=""," ",VLOOKUP(I123,Listas!$I$16:$J$17,2,FALSE))</f>
        <v>07</v>
      </c>
      <c r="I123" s="325" t="s">
        <v>472</v>
      </c>
      <c r="J123" s="342">
        <f>+IF(K123=""," ",VLOOKUP(K123,PUC!$B:$C,2,FALSE))</f>
        <v>5135050101</v>
      </c>
      <c r="K123" s="325" t="s">
        <v>1225</v>
      </c>
      <c r="L123" s="17" t="str">
        <f>+IF(M123=""," ",VLOOKUP(M123,Listas!$F$9:$G$17,2,FALSE))</f>
        <v>07</v>
      </c>
      <c r="M123" s="334" t="s">
        <v>457</v>
      </c>
      <c r="N123" s="327">
        <f>+'[1]Sede Belmonte'!$G$85</f>
        <v>20000</v>
      </c>
      <c r="O123" s="13" t="s">
        <v>1263</v>
      </c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5"/>
      <c r="AA123" s="42"/>
    </row>
    <row r="124" spans="1:27" s="43" customFormat="1" ht="29.25" customHeight="1">
      <c r="A124" s="8"/>
      <c r="B124" s="9" t="str">
        <f>+IFERROR(VLOOKUP(C124,Listas!$L$8:$M$100,2,FALSE),"")</f>
        <v>03010102</v>
      </c>
      <c r="C124" s="320" t="s">
        <v>624</v>
      </c>
      <c r="D124" s="266"/>
      <c r="E124" s="267"/>
      <c r="F124" s="266"/>
      <c r="G124" s="385" t="s">
        <v>1247</v>
      </c>
      <c r="H124" s="16" t="str">
        <f>+IF(I124=""," ",VLOOKUP(I124,Listas!$I$16:$J$17,2,FALSE))</f>
        <v>07</v>
      </c>
      <c r="I124" s="325" t="s">
        <v>472</v>
      </c>
      <c r="J124" s="342">
        <f>+IF(K124=""," ",VLOOKUP(K124,PUC!$B:$C,2,FALSE))</f>
        <v>5135250101</v>
      </c>
      <c r="K124" s="325" t="s">
        <v>1224</v>
      </c>
      <c r="L124" s="17" t="str">
        <f>+IF(M124=""," ",VLOOKUP(M124,Listas!$F$9:$G$17,2,FALSE))</f>
        <v>07</v>
      </c>
      <c r="M124" s="334" t="s">
        <v>457</v>
      </c>
      <c r="N124" s="327">
        <f>+'[1]Sede Belmonte'!$H$85</f>
        <v>66000</v>
      </c>
      <c r="O124" s="13" t="s">
        <v>1262</v>
      </c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5"/>
      <c r="AA124" s="42"/>
    </row>
    <row r="125" spans="1:27" s="43" customFormat="1" ht="29.25" customHeight="1">
      <c r="A125" s="8"/>
      <c r="B125" s="9" t="str">
        <f>+IFERROR(VLOOKUP(C125,Listas!$L$8:$M$100,2,FALSE),"")</f>
        <v>03010102</v>
      </c>
      <c r="C125" s="320" t="s">
        <v>624</v>
      </c>
      <c r="D125" s="266"/>
      <c r="E125" s="267"/>
      <c r="F125" s="266"/>
      <c r="G125" s="385" t="s">
        <v>1248</v>
      </c>
      <c r="H125" s="16" t="str">
        <f>+IF(I125=""," ",VLOOKUP(I125,Listas!$I$16:$J$17,2,FALSE))</f>
        <v>07</v>
      </c>
      <c r="I125" s="325" t="s">
        <v>472</v>
      </c>
      <c r="J125" s="342">
        <f>+IF(K125=""," ",VLOOKUP(K125,PUC!$B:$C,2,FALSE))</f>
        <v>5135300101</v>
      </c>
      <c r="K125" s="325" t="s">
        <v>1229</v>
      </c>
      <c r="L125" s="17" t="str">
        <f>+IF(M125=""," ",VLOOKUP(M125,Listas!$F$9:$G$17,2,FALSE))</f>
        <v>07</v>
      </c>
      <c r="M125" s="334" t="s">
        <v>457</v>
      </c>
      <c r="N125" s="327">
        <f>+'[1]Sede Belmonte'!$I$85</f>
        <v>156000</v>
      </c>
      <c r="O125" s="13" t="s">
        <v>1261</v>
      </c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5"/>
      <c r="AA125" s="42"/>
    </row>
    <row r="126" spans="1:27" s="43" customFormat="1" ht="29.25" customHeight="1">
      <c r="A126" s="8"/>
      <c r="B126" s="9" t="str">
        <f>+IFERROR(VLOOKUP(C126,Listas!$L$8:$M$100,2,FALSE),"")</f>
        <v>03010102</v>
      </c>
      <c r="C126" s="320" t="s">
        <v>624</v>
      </c>
      <c r="D126" s="266"/>
      <c r="E126" s="267"/>
      <c r="F126" s="266"/>
      <c r="G126" s="385" t="s">
        <v>1249</v>
      </c>
      <c r="H126" s="16" t="str">
        <f>+IF(I126=""," ",VLOOKUP(I126,Listas!$I$16:$J$17,2,FALSE))</f>
        <v>07</v>
      </c>
      <c r="I126" s="325" t="s">
        <v>472</v>
      </c>
      <c r="J126" s="342">
        <f>+IF(K126=""," ",VLOOKUP(K126,PUC!$B:$C,2,FALSE))</f>
        <v>5135350101</v>
      </c>
      <c r="K126" s="325" t="s">
        <v>1238</v>
      </c>
      <c r="L126" s="17" t="str">
        <f>+IF(M126=""," ",VLOOKUP(M126,Listas!$F$9:$G$17,2,FALSE))</f>
        <v>07</v>
      </c>
      <c r="M126" s="334" t="s">
        <v>457</v>
      </c>
      <c r="N126" s="327">
        <f>+'[1]Sede Belmonte'!$J$85</f>
        <v>12000</v>
      </c>
      <c r="O126" s="13" t="s">
        <v>229</v>
      </c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5"/>
      <c r="AA126" s="42"/>
    </row>
    <row r="127" spans="1:27" s="43" customFormat="1" ht="29.25" customHeight="1">
      <c r="A127" s="8"/>
      <c r="B127" s="9" t="str">
        <f>+IFERROR(VLOOKUP(C127,Listas!$L$8:$M$100,2,FALSE),"")</f>
        <v>03010102</v>
      </c>
      <c r="C127" s="320" t="s">
        <v>624</v>
      </c>
      <c r="D127" s="266"/>
      <c r="E127" s="267"/>
      <c r="F127" s="266"/>
      <c r="G127" s="385" t="s">
        <v>1250</v>
      </c>
      <c r="H127" s="16" t="str">
        <f>+IF(I127=""," ",VLOOKUP(I127,Listas!$I$16:$J$17,2,FALSE))</f>
        <v>07</v>
      </c>
      <c r="I127" s="325" t="s">
        <v>472</v>
      </c>
      <c r="J127" s="342">
        <f>+IF(K127=""," ",VLOOKUP(K127,PUC!$B:$C,2,FALSE))</f>
        <v>5135350102</v>
      </c>
      <c r="K127" s="325" t="s">
        <v>1239</v>
      </c>
      <c r="L127" s="17" t="str">
        <f>+IF(M127=""," ",VLOOKUP(M127,Listas!$F$9:$G$17,2,FALSE))</f>
        <v>07</v>
      </c>
      <c r="M127" s="334" t="s">
        <v>457</v>
      </c>
      <c r="N127" s="327">
        <f>+'[1]Sede Belmonte'!$K$85</f>
        <v>16000</v>
      </c>
      <c r="O127" s="13" t="s">
        <v>1260</v>
      </c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5"/>
      <c r="AA127" s="42"/>
    </row>
    <row r="128" spans="1:27" s="43" customFormat="1" ht="29.25" customHeight="1">
      <c r="A128" s="8"/>
      <c r="B128" s="9" t="str">
        <f>+IFERROR(VLOOKUP(C128,Listas!$L$8:$M$100,2,FALSE),"")</f>
        <v>03010102</v>
      </c>
      <c r="C128" s="320" t="s">
        <v>624</v>
      </c>
      <c r="D128" s="266"/>
      <c r="E128" s="267"/>
      <c r="F128" s="266"/>
      <c r="G128" s="385" t="s">
        <v>1251</v>
      </c>
      <c r="H128" s="16" t="str">
        <f>+IF(I128=""," ",VLOOKUP(I128,Listas!$I$16:$J$17,2,FALSE))</f>
        <v>07</v>
      </c>
      <c r="I128" s="325" t="s">
        <v>472</v>
      </c>
      <c r="J128" s="342">
        <f>+IF(K128=""," ",VLOOKUP(K128,PUC!$B:$C,2,FALSE))</f>
        <v>5135450101</v>
      </c>
      <c r="K128" s="325" t="s">
        <v>1234</v>
      </c>
      <c r="L128" s="17" t="str">
        <f>+IF(M128=""," ",VLOOKUP(M128,Listas!$F$9:$G$17,2,FALSE))</f>
        <v>07</v>
      </c>
      <c r="M128" s="334" t="s">
        <v>457</v>
      </c>
      <c r="N128" s="327">
        <f>+'[1]Sede Belmonte'!$L$85</f>
        <v>156000</v>
      </c>
      <c r="O128" s="13" t="s">
        <v>1259</v>
      </c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5"/>
      <c r="AA128" s="42"/>
    </row>
    <row r="129" spans="1:27" s="43" customFormat="1" ht="29.25" customHeight="1">
      <c r="A129" s="8"/>
      <c r="B129" s="9" t="str">
        <f>+IFERROR(VLOOKUP(C129,Listas!$L$8:$M$100,2,FALSE),"")</f>
        <v>03010102</v>
      </c>
      <c r="C129" s="320" t="s">
        <v>624</v>
      </c>
      <c r="D129" s="266"/>
      <c r="E129" s="267"/>
      <c r="F129" s="266"/>
      <c r="G129" s="385" t="s">
        <v>1252</v>
      </c>
      <c r="H129" s="16" t="str">
        <f>+IF(I129=""," ",VLOOKUP(I129,Listas!$I$16:$J$17,2,FALSE))</f>
        <v>07</v>
      </c>
      <c r="I129" s="325" t="s">
        <v>472</v>
      </c>
      <c r="J129" s="342">
        <f>+IF(K129=""," ",VLOOKUP(K129,PUC!$B:$C,2,FALSE))</f>
        <v>5135400101</v>
      </c>
      <c r="K129" s="325" t="s">
        <v>1227</v>
      </c>
      <c r="L129" s="17" t="str">
        <f>+IF(M129=""," ",VLOOKUP(M129,Listas!$F$9:$G$17,2,FALSE))</f>
        <v>07</v>
      </c>
      <c r="M129" s="334" t="s">
        <v>457</v>
      </c>
      <c r="N129" s="327">
        <f>+'[1]Sede Belmonte'!$M$85</f>
        <v>6000</v>
      </c>
      <c r="O129" s="13" t="s">
        <v>227</v>
      </c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5"/>
      <c r="AA129" s="42"/>
    </row>
    <row r="130" spans="1:27" s="43" customFormat="1" ht="29.25" customHeight="1">
      <c r="A130" s="8"/>
      <c r="B130" s="9" t="str">
        <f>+IFERROR(VLOOKUP(C130,Listas!$L$8:$M$100,2,FALSE),"")</f>
        <v>03010102</v>
      </c>
      <c r="C130" s="320" t="s">
        <v>624</v>
      </c>
      <c r="D130" s="266"/>
      <c r="E130" s="267"/>
      <c r="F130" s="266"/>
      <c r="G130" s="385" t="s">
        <v>1253</v>
      </c>
      <c r="H130" s="16" t="str">
        <f>+IF(I130=""," ",VLOOKUP(I130,Listas!$I$16:$J$17,2,FALSE))</f>
        <v>07</v>
      </c>
      <c r="I130" s="325" t="s">
        <v>472</v>
      </c>
      <c r="J130" s="342">
        <f>+IF(K130=""," ",VLOOKUP(K130,PUC!$B:$C,2,FALSE))</f>
        <v>5195300101</v>
      </c>
      <c r="K130" s="325" t="s">
        <v>1149</v>
      </c>
      <c r="L130" s="17" t="str">
        <f>+IF(M130=""," ",VLOOKUP(M130,Listas!$F$9:$G$17,2,FALSE))</f>
        <v>07</v>
      </c>
      <c r="M130" s="334" t="s">
        <v>457</v>
      </c>
      <c r="N130" s="327">
        <f>+'[1]Sede Belmonte'!$N$85</f>
        <v>20000</v>
      </c>
      <c r="O130" s="13" t="s">
        <v>224</v>
      </c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5"/>
      <c r="AA130" s="42"/>
    </row>
    <row r="131" spans="1:27" s="43" customFormat="1" ht="29.25" customHeight="1">
      <c r="A131" s="8"/>
      <c r="B131" s="9" t="str">
        <f>+IFERROR(VLOOKUP(C131,Listas!$L$8:$M$100,2,FALSE),"")</f>
        <v>03010102</v>
      </c>
      <c r="C131" s="320" t="s">
        <v>624</v>
      </c>
      <c r="D131" s="266"/>
      <c r="E131" s="267"/>
      <c r="F131" s="266"/>
      <c r="G131" s="385" t="s">
        <v>1254</v>
      </c>
      <c r="H131" s="16" t="str">
        <f>+IF(I131=""," ",VLOOKUP(I131,Listas!$I$16:$J$17,2,FALSE))</f>
        <v>07</v>
      </c>
      <c r="I131" s="325" t="s">
        <v>472</v>
      </c>
      <c r="J131" s="342">
        <f>+IF(K131=""," ",VLOOKUP(K131,PUC!$B:$C,2,FALSE))</f>
        <v>5135050102</v>
      </c>
      <c r="K131" s="325" t="s">
        <v>1243</v>
      </c>
      <c r="L131" s="17" t="str">
        <f>+IF(M131=""," ",VLOOKUP(M131,Listas!$F$9:$G$17,2,FALSE))</f>
        <v>07</v>
      </c>
      <c r="M131" s="334" t="s">
        <v>457</v>
      </c>
      <c r="N131" s="327">
        <f>+'[1]Sede Belmonte'!$O$85</f>
        <v>546000</v>
      </c>
      <c r="O131" s="13" t="s">
        <v>231</v>
      </c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5"/>
      <c r="AA131" s="42"/>
    </row>
    <row r="132" spans="1:27" s="43" customFormat="1" ht="29.25" customHeight="1">
      <c r="A132" s="8"/>
      <c r="B132" s="9" t="str">
        <f>+IFERROR(VLOOKUP(C132,Listas!$L$8:$M$100,2,FALSE),"")</f>
        <v>03010102</v>
      </c>
      <c r="C132" s="320" t="s">
        <v>624</v>
      </c>
      <c r="D132" s="266"/>
      <c r="E132" s="267"/>
      <c r="F132" s="266"/>
      <c r="G132" s="385" t="s">
        <v>1256</v>
      </c>
      <c r="H132" s="16" t="str">
        <f>+IF(I132=""," ",VLOOKUP(I132,Listas!$I$16:$J$17,2,FALSE))</f>
        <v>07</v>
      </c>
      <c r="I132" s="325" t="s">
        <v>472</v>
      </c>
      <c r="J132" s="342">
        <f>+IF(K132=""," ",VLOOKUP(K132,PUC!$B:$C,2,FALSE))</f>
        <v>5135050101</v>
      </c>
      <c r="K132" s="325" t="s">
        <v>1225</v>
      </c>
      <c r="L132" s="17" t="str">
        <f>+IF(M132=""," ",VLOOKUP(M132,Listas!$F$9:$G$17,2,FALSE))</f>
        <v>07</v>
      </c>
      <c r="M132" s="334" t="s">
        <v>457</v>
      </c>
      <c r="N132" s="327">
        <f>+'[1]Sede Belmonte'!$P$85</f>
        <v>195000</v>
      </c>
      <c r="O132" s="13" t="s">
        <v>1258</v>
      </c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5"/>
      <c r="AA132" s="42"/>
    </row>
    <row r="133" spans="1:27" s="43" customFormat="1" ht="29.25" customHeight="1">
      <c r="A133" s="8"/>
      <c r="B133" s="9" t="str">
        <f>+IFERROR(VLOOKUP(C133,Listas!$L$8:$M$100,2,FALSE),"")</f>
        <v>03010102</v>
      </c>
      <c r="C133" s="320" t="s">
        <v>624</v>
      </c>
      <c r="D133" s="266"/>
      <c r="E133" s="267"/>
      <c r="F133" s="266"/>
      <c r="G133" s="385" t="s">
        <v>1255</v>
      </c>
      <c r="H133" s="16" t="str">
        <f>+IF(I133=""," ",VLOOKUP(I133,Listas!$I$16:$J$17,2,FALSE))</f>
        <v>07</v>
      </c>
      <c r="I133" s="325" t="s">
        <v>472</v>
      </c>
      <c r="J133" s="342">
        <f>+IF(K133=""," ",VLOOKUP(K133,PUC!$B:$C,2,FALSE))</f>
        <v>5120250101</v>
      </c>
      <c r="K133" s="325" t="s">
        <v>1075</v>
      </c>
      <c r="L133" s="17" t="str">
        <f>+IF(M133=""," ",VLOOKUP(M133,Listas!$F$9:$G$17,2,FALSE))</f>
        <v>07</v>
      </c>
      <c r="M133" s="334" t="s">
        <v>457</v>
      </c>
      <c r="N133" s="327">
        <f>+'[1]Sede Belmonte'!$Q$85</f>
        <v>39000</v>
      </c>
      <c r="O133" s="13" t="s">
        <v>1257</v>
      </c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5"/>
      <c r="AA133" s="42"/>
    </row>
    <row r="134" spans="1:27" s="43" customFormat="1" ht="29.25" customHeight="1">
      <c r="A134" s="8"/>
      <c r="B134" s="9" t="str">
        <f>+IFERROR(VLOOKUP(C134,Listas!$L$8:$M$100,2,FALSE),"")</f>
        <v>03010102</v>
      </c>
      <c r="C134" s="320" t="s">
        <v>624</v>
      </c>
      <c r="D134" s="266"/>
      <c r="E134" s="267"/>
      <c r="F134" s="266"/>
      <c r="G134" s="267"/>
      <c r="H134" s="16" t="str">
        <f>+IF(I134=""," ",VLOOKUP(I134,Listas!$I$16:$J$17,2,FALSE))</f>
        <v xml:space="preserve"> </v>
      </c>
      <c r="I134" s="325"/>
      <c r="J134" s="342" t="str">
        <f>+IF(K134=""," ",VLOOKUP(K134,PUC!$B:$C,2,FALSE))</f>
        <v xml:space="preserve"> </v>
      </c>
      <c r="K134" s="325"/>
      <c r="L134" s="17" t="str">
        <f>+IF(M134=""," ",VLOOKUP(M134,Listas!$F$9:$G$17,2,FALSE))</f>
        <v xml:space="preserve"> </v>
      </c>
      <c r="M134" s="334"/>
      <c r="N134" s="327"/>
      <c r="O134" s="13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5"/>
      <c r="AA134" s="42"/>
    </row>
    <row r="135" spans="1:27" s="43" customFormat="1" ht="29.25" customHeight="1">
      <c r="A135" s="8"/>
      <c r="B135" s="9" t="str">
        <f>+IFERROR(VLOOKUP(C135,Listas!$L$8:$M$100,2,FALSE),"")</f>
        <v>03010102</v>
      </c>
      <c r="C135" s="320" t="s">
        <v>624</v>
      </c>
      <c r="D135" s="266"/>
      <c r="E135" s="267"/>
      <c r="F135" s="266"/>
      <c r="G135" s="267"/>
      <c r="H135" s="16" t="str">
        <f>+IF(I135=""," ",VLOOKUP(I135,Listas!$I$16:$J$17,2,FALSE))</f>
        <v xml:space="preserve"> </v>
      </c>
      <c r="I135" s="325"/>
      <c r="J135" s="342" t="str">
        <f>+IF(K135=""," ",VLOOKUP(K135,PUC!$B:$C,2,FALSE))</f>
        <v xml:space="preserve"> </v>
      </c>
      <c r="K135" s="325"/>
      <c r="L135" s="17" t="str">
        <f>+IF(M135=""," ",VLOOKUP(M135,Listas!$F$9:$G$17,2,FALSE))</f>
        <v xml:space="preserve"> </v>
      </c>
      <c r="M135" s="334"/>
      <c r="N135" s="327"/>
      <c r="O135" s="13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5"/>
      <c r="AA135" s="42"/>
    </row>
    <row r="136" spans="1:27" s="43" customFormat="1" ht="29.25" customHeight="1">
      <c r="A136" s="8"/>
      <c r="B136" s="9" t="str">
        <f>+IFERROR(VLOOKUP(C136,Listas!$L$8:$M$100,2,FALSE),"")</f>
        <v>03010102</v>
      </c>
      <c r="C136" s="320" t="s">
        <v>624</v>
      </c>
      <c r="D136" s="266"/>
      <c r="E136" s="267"/>
      <c r="F136" s="266"/>
      <c r="G136" s="267"/>
      <c r="H136" s="16" t="str">
        <f>+IF(I136=""," ",VLOOKUP(I136,Listas!$I$16:$J$17,2,FALSE))</f>
        <v xml:space="preserve"> </v>
      </c>
      <c r="I136" s="325"/>
      <c r="J136" s="342" t="str">
        <f>+IF(K136=""," ",VLOOKUP(K136,PUC!$B:$C,2,FALSE))</f>
        <v xml:space="preserve"> </v>
      </c>
      <c r="K136" s="325"/>
      <c r="L136" s="17" t="str">
        <f>+IF(M136=""," ",VLOOKUP(M136,Listas!$F$9:$G$17,2,FALSE))</f>
        <v xml:space="preserve"> </v>
      </c>
      <c r="M136" s="334"/>
      <c r="N136" s="327"/>
      <c r="O136" s="13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5"/>
      <c r="AA136" s="42"/>
    </row>
    <row r="137" spans="1:27" s="43" customFormat="1" ht="29.25" customHeight="1">
      <c r="A137" s="8"/>
      <c r="B137" s="9" t="str">
        <f>+IFERROR(VLOOKUP(C137,Listas!$L$8:$M$100,2,FALSE),"")</f>
        <v>03010102</v>
      </c>
      <c r="C137" s="320" t="s">
        <v>624</v>
      </c>
      <c r="D137" s="266"/>
      <c r="E137" s="267"/>
      <c r="F137" s="266"/>
      <c r="G137" s="267"/>
      <c r="H137" s="16" t="str">
        <f>+IF(I137=""," ",VLOOKUP(I137,Listas!$I$16:$J$17,2,FALSE))</f>
        <v xml:space="preserve"> </v>
      </c>
      <c r="I137" s="325"/>
      <c r="J137" s="342" t="str">
        <f>+IF(K137=""," ",VLOOKUP(K137,PUC!$B:$C,2,FALSE))</f>
        <v xml:space="preserve"> </v>
      </c>
      <c r="K137" s="325"/>
      <c r="L137" s="17" t="str">
        <f>+IF(M137=""," ",VLOOKUP(M137,Listas!$F$9:$G$17,2,FALSE))</f>
        <v xml:space="preserve"> </v>
      </c>
      <c r="M137" s="334"/>
      <c r="N137" s="327"/>
      <c r="O137" s="13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5"/>
      <c r="AA137" s="42"/>
    </row>
    <row r="138" spans="1:27" s="43" customFormat="1" ht="29.25" customHeight="1">
      <c r="A138" s="8"/>
      <c r="B138" s="9" t="str">
        <f>+IFERROR(VLOOKUP(C138,Listas!$L$8:$M$100,2,FALSE),"")</f>
        <v>03010102</v>
      </c>
      <c r="C138" s="320" t="s">
        <v>624</v>
      </c>
      <c r="D138" s="266"/>
      <c r="E138" s="267"/>
      <c r="F138" s="266"/>
      <c r="G138" s="267"/>
      <c r="H138" s="16" t="str">
        <f>+IF(I138=""," ",VLOOKUP(I138,Listas!$I$16:$J$17,2,FALSE))</f>
        <v xml:space="preserve"> </v>
      </c>
      <c r="I138" s="325"/>
      <c r="J138" s="342" t="str">
        <f>+IF(K138=""," ",VLOOKUP(K138,PUC!$B:$C,2,FALSE))</f>
        <v xml:space="preserve"> </v>
      </c>
      <c r="K138" s="325"/>
      <c r="L138" s="17" t="str">
        <f>+IF(M138=""," ",VLOOKUP(M138,Listas!$F$9:$G$17,2,FALSE))</f>
        <v xml:space="preserve"> </v>
      </c>
      <c r="M138" s="334"/>
      <c r="N138" s="327"/>
      <c r="O138" s="13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5"/>
      <c r="AA138" s="42"/>
    </row>
    <row r="139" spans="1:27" s="43" customFormat="1" ht="29.25" customHeight="1">
      <c r="A139" s="8"/>
      <c r="B139" s="9" t="str">
        <f>+IFERROR(VLOOKUP(C139,Listas!$L$8:$M$100,2,FALSE),"")</f>
        <v>03010102</v>
      </c>
      <c r="C139" s="320" t="s">
        <v>624</v>
      </c>
      <c r="D139" s="266"/>
      <c r="E139" s="267"/>
      <c r="F139" s="266"/>
      <c r="G139" s="267"/>
      <c r="H139" s="16" t="str">
        <f>+IF(I139=""," ",VLOOKUP(I139,Listas!$I$16:$J$17,2,FALSE))</f>
        <v xml:space="preserve"> </v>
      </c>
      <c r="I139" s="325"/>
      <c r="J139" s="342" t="str">
        <f>+IF(K139=""," ",VLOOKUP(K139,PUC!$B:$C,2,FALSE))</f>
        <v xml:space="preserve"> </v>
      </c>
      <c r="K139" s="325"/>
      <c r="L139" s="17" t="str">
        <f>+IF(M139=""," ",VLOOKUP(M139,Listas!$F$9:$G$17,2,FALSE))</f>
        <v xml:space="preserve"> </v>
      </c>
      <c r="M139" s="334"/>
      <c r="N139" s="327"/>
      <c r="O139" s="13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5"/>
      <c r="AA139" s="42"/>
    </row>
    <row r="140" spans="1:27" s="43" customFormat="1" ht="29.25" customHeight="1">
      <c r="A140" s="8"/>
      <c r="B140" s="9" t="str">
        <f>+IFERROR(VLOOKUP(C140,Listas!$L$8:$M$100,2,FALSE),"")</f>
        <v>03010102</v>
      </c>
      <c r="C140" s="320" t="s">
        <v>624</v>
      </c>
      <c r="D140" s="266"/>
      <c r="E140" s="267"/>
      <c r="F140" s="266"/>
      <c r="G140" s="267"/>
      <c r="H140" s="16" t="str">
        <f>+IF(I140=""," ",VLOOKUP(I140,Listas!$I$16:$J$17,2,FALSE))</f>
        <v xml:space="preserve"> </v>
      </c>
      <c r="I140" s="325"/>
      <c r="J140" s="342" t="str">
        <f>+IF(K140=""," ",VLOOKUP(K140,PUC!$B:$C,2,FALSE))</f>
        <v xml:space="preserve"> </v>
      </c>
      <c r="K140" s="325"/>
      <c r="L140" s="17" t="str">
        <f>+IF(M140=""," ",VLOOKUP(M140,Listas!$F$9:$G$17,2,FALSE))</f>
        <v xml:space="preserve"> </v>
      </c>
      <c r="M140" s="334"/>
      <c r="N140" s="327"/>
      <c r="O140" s="13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5"/>
      <c r="AA140" s="42"/>
    </row>
    <row r="141" spans="1:27" s="43" customFormat="1" ht="29.25" customHeight="1">
      <c r="A141" s="8"/>
      <c r="B141" s="9" t="str">
        <f>+IFERROR(VLOOKUP(C141,Listas!$L$8:$M$100,2,FALSE),"")</f>
        <v>03010102</v>
      </c>
      <c r="C141" s="320" t="s">
        <v>624</v>
      </c>
      <c r="D141" s="266"/>
      <c r="E141" s="267"/>
      <c r="F141" s="266"/>
      <c r="G141" s="267"/>
      <c r="H141" s="16" t="str">
        <f>+IF(I141=""," ",VLOOKUP(I141,Listas!$I$16:$J$17,2,FALSE))</f>
        <v xml:space="preserve"> </v>
      </c>
      <c r="I141" s="325"/>
      <c r="J141" s="342" t="str">
        <f>+IF(K141=""," ",VLOOKUP(K141,PUC!$B:$C,2,FALSE))</f>
        <v xml:space="preserve"> </v>
      </c>
      <c r="K141" s="325"/>
      <c r="L141" s="17" t="str">
        <f>+IF(M141=""," ",VLOOKUP(M141,Listas!$F$9:$G$17,2,FALSE))</f>
        <v xml:space="preserve"> </v>
      </c>
      <c r="M141" s="334"/>
      <c r="N141" s="327"/>
      <c r="O141" s="13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5"/>
      <c r="AA141" s="42"/>
    </row>
    <row r="142" spans="1:27" s="43" customFormat="1" ht="29.25" customHeight="1">
      <c r="A142" s="8"/>
      <c r="B142" s="9" t="str">
        <f>+IFERROR(VLOOKUP(C142,Listas!$L$8:$M$100,2,FALSE),"")</f>
        <v>03010102</v>
      </c>
      <c r="C142" s="320" t="s">
        <v>624</v>
      </c>
      <c r="D142" s="266"/>
      <c r="E142" s="267"/>
      <c r="F142" s="266"/>
      <c r="G142" s="267"/>
      <c r="H142" s="16" t="str">
        <f>+IF(I142=""," ",VLOOKUP(I142,Listas!$I$16:$J$17,2,FALSE))</f>
        <v xml:space="preserve"> </v>
      </c>
      <c r="I142" s="325"/>
      <c r="J142" s="342" t="str">
        <f>+IF(K142=""," ",VLOOKUP(K142,PUC!$B:$C,2,FALSE))</f>
        <v xml:space="preserve"> </v>
      </c>
      <c r="K142" s="325"/>
      <c r="L142" s="17" t="str">
        <f>+IF(M142=""," ",VLOOKUP(M142,Listas!$F$9:$G$17,2,FALSE))</f>
        <v xml:space="preserve"> </v>
      </c>
      <c r="M142" s="334"/>
      <c r="N142" s="327"/>
      <c r="O142" s="13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5"/>
      <c r="AA142" s="42"/>
    </row>
    <row r="143" spans="1:27" s="43" customFormat="1" ht="29.25" customHeight="1">
      <c r="A143" s="8"/>
      <c r="B143" s="9" t="str">
        <f>+IFERROR(VLOOKUP(C143,Listas!$L$8:$M$100,2,FALSE),"")</f>
        <v>03010102</v>
      </c>
      <c r="C143" s="320" t="s">
        <v>624</v>
      </c>
      <c r="D143" s="266"/>
      <c r="E143" s="267"/>
      <c r="F143" s="266"/>
      <c r="G143" s="267"/>
      <c r="H143" s="16" t="str">
        <f>+IF(I143=""," ",VLOOKUP(I143,Listas!$I$16:$J$17,2,FALSE))</f>
        <v xml:space="preserve"> </v>
      </c>
      <c r="I143" s="325"/>
      <c r="J143" s="342" t="str">
        <f>+IF(K143=""," ",VLOOKUP(K143,PUC!$B:$C,2,FALSE))</f>
        <v xml:space="preserve"> </v>
      </c>
      <c r="K143" s="325"/>
      <c r="L143" s="17" t="str">
        <f>+IF(M143=""," ",VLOOKUP(M143,Listas!$F$9:$G$17,2,FALSE))</f>
        <v xml:space="preserve"> </v>
      </c>
      <c r="M143" s="334"/>
      <c r="N143" s="327"/>
      <c r="O143" s="13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5"/>
      <c r="AA143" s="42"/>
    </row>
    <row r="144" spans="1:27" s="43" customFormat="1" ht="29.25" customHeight="1">
      <c r="A144" s="8"/>
      <c r="B144" s="9" t="str">
        <f>+IFERROR(VLOOKUP(C144,Listas!$L$8:$M$100,2,FALSE),"")</f>
        <v>03010102</v>
      </c>
      <c r="C144" s="320" t="s">
        <v>624</v>
      </c>
      <c r="D144" s="266"/>
      <c r="E144" s="267"/>
      <c r="F144" s="266"/>
      <c r="G144" s="267"/>
      <c r="H144" s="16" t="str">
        <f>+IF(I144=""," ",VLOOKUP(I144,Listas!$I$16:$J$17,2,FALSE))</f>
        <v xml:space="preserve"> </v>
      </c>
      <c r="I144" s="325"/>
      <c r="J144" s="342" t="str">
        <f>+IF(K144=""," ",VLOOKUP(K144,PUC!$B:$C,2,FALSE))</f>
        <v xml:space="preserve"> </v>
      </c>
      <c r="K144" s="325"/>
      <c r="L144" s="17" t="str">
        <f>+IF(M144=""," ",VLOOKUP(M144,Listas!$F$9:$G$17,2,FALSE))</f>
        <v xml:space="preserve"> </v>
      </c>
      <c r="M144" s="334"/>
      <c r="N144" s="327"/>
      <c r="O144" s="13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5"/>
      <c r="AA144" s="42"/>
    </row>
    <row r="145" spans="1:29" s="43" customFormat="1" ht="29.25" customHeight="1">
      <c r="A145" s="8"/>
      <c r="B145" s="9" t="str">
        <f>+IFERROR(VLOOKUP(C145,Listas!$L$8:$M$100,2,FALSE),"")</f>
        <v>03010102</v>
      </c>
      <c r="C145" s="320" t="s">
        <v>624</v>
      </c>
      <c r="D145" s="266"/>
      <c r="E145" s="267"/>
      <c r="F145" s="266"/>
      <c r="G145" s="267"/>
      <c r="H145" s="16" t="str">
        <f>+IF(I145=""," ",VLOOKUP(I145,Listas!$I$16:$J$17,2,FALSE))</f>
        <v xml:space="preserve"> </v>
      </c>
      <c r="I145" s="325"/>
      <c r="J145" s="342" t="str">
        <f>+IF(K145=""," ",VLOOKUP(K145,PUC!$B:$C,2,FALSE))</f>
        <v xml:space="preserve"> </v>
      </c>
      <c r="K145" s="325"/>
      <c r="L145" s="17" t="str">
        <f>+IF(M145=""," ",VLOOKUP(M145,Listas!$F$9:$G$17,2,FALSE))</f>
        <v xml:space="preserve"> </v>
      </c>
      <c r="M145" s="334"/>
      <c r="N145" s="327"/>
      <c r="O145" s="13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5"/>
      <c r="AA145" s="42"/>
    </row>
    <row r="146" spans="1:29" s="43" customFormat="1" ht="29.25" customHeight="1">
      <c r="A146" s="8"/>
      <c r="B146" s="9" t="str">
        <f>+IFERROR(VLOOKUP(C146,Listas!$L$8:$M$100,2,FALSE),"")</f>
        <v>03010102</v>
      </c>
      <c r="C146" s="320" t="s">
        <v>624</v>
      </c>
      <c r="D146" s="266"/>
      <c r="E146" s="267"/>
      <c r="F146" s="266"/>
      <c r="G146" s="267"/>
      <c r="H146" s="16" t="str">
        <f>+IF(I146=""," ",VLOOKUP(I146,Listas!$I$16:$J$17,2,FALSE))</f>
        <v xml:space="preserve"> </v>
      </c>
      <c r="I146" s="325"/>
      <c r="J146" s="342" t="str">
        <f>+IF(K146=""," ",VLOOKUP(K146,PUC!$B:$C,2,FALSE))</f>
        <v xml:space="preserve"> </v>
      </c>
      <c r="K146" s="325"/>
      <c r="L146" s="17" t="str">
        <f>+IF(M146=""," ",VLOOKUP(M146,Listas!$F$9:$G$17,2,FALSE))</f>
        <v xml:space="preserve"> </v>
      </c>
      <c r="M146" s="334"/>
      <c r="N146" s="327"/>
      <c r="O146" s="13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5"/>
      <c r="AA146" s="42"/>
    </row>
    <row r="147" spans="1:29" s="43" customFormat="1" ht="29.25" customHeight="1">
      <c r="A147" s="8"/>
      <c r="B147" s="9" t="str">
        <f>+IFERROR(VLOOKUP(C147,Listas!$L$8:$M$100,2,FALSE),"")</f>
        <v>03010102</v>
      </c>
      <c r="C147" s="320" t="s">
        <v>624</v>
      </c>
      <c r="D147" s="266"/>
      <c r="E147" s="267"/>
      <c r="F147" s="266"/>
      <c r="G147" s="267"/>
      <c r="H147" s="16" t="str">
        <f>+IF(I147=""," ",VLOOKUP(I147,Listas!$I$16:$J$17,2,FALSE))</f>
        <v xml:space="preserve"> </v>
      </c>
      <c r="I147" s="325"/>
      <c r="J147" s="342" t="str">
        <f>+IF(K147=""," ",VLOOKUP(K147,PUC!$B:$C,2,FALSE))</f>
        <v xml:space="preserve"> </v>
      </c>
      <c r="K147" s="325"/>
      <c r="L147" s="17" t="str">
        <f>+IF(M147=""," ",VLOOKUP(M147,Listas!$F$9:$G$17,2,FALSE))</f>
        <v xml:space="preserve"> </v>
      </c>
      <c r="M147" s="334"/>
      <c r="N147" s="327"/>
      <c r="O147" s="13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5"/>
      <c r="AA147" s="42"/>
    </row>
    <row r="148" spans="1:29" s="43" customFormat="1" ht="29.25" customHeight="1">
      <c r="A148" s="8"/>
      <c r="B148" s="9" t="str">
        <f>+IFERROR(VLOOKUP(C148,Listas!$L$8:$M$100,2,FALSE),"")</f>
        <v>03010102</v>
      </c>
      <c r="C148" s="320" t="s">
        <v>624</v>
      </c>
      <c r="D148" s="266"/>
      <c r="E148" s="267"/>
      <c r="F148" s="266"/>
      <c r="G148" s="267"/>
      <c r="H148" s="16" t="str">
        <f>+IF(I148=""," ",VLOOKUP(I148,Listas!$I$16:$J$17,2,FALSE))</f>
        <v xml:space="preserve"> </v>
      </c>
      <c r="I148" s="325"/>
      <c r="J148" s="342" t="str">
        <f>+IF(K148=""," ",VLOOKUP(K148,PUC!$B:$C,2,FALSE))</f>
        <v xml:space="preserve"> </v>
      </c>
      <c r="K148" s="325"/>
      <c r="L148" s="17" t="str">
        <f>+IF(M148=""," ",VLOOKUP(M148,Listas!$F$9:$G$17,2,FALSE))</f>
        <v xml:space="preserve"> </v>
      </c>
      <c r="M148" s="334"/>
      <c r="N148" s="327"/>
      <c r="O148" s="13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5"/>
      <c r="AA148" s="42"/>
    </row>
    <row r="149" spans="1:29" s="43" customFormat="1" ht="29.25" customHeight="1">
      <c r="A149" s="8"/>
      <c r="B149" s="9" t="str">
        <f>+IFERROR(VLOOKUP(C149,Listas!$L$8:$M$100,2,FALSE),"")</f>
        <v>03010102</v>
      </c>
      <c r="C149" s="320" t="s">
        <v>624</v>
      </c>
      <c r="D149" s="266"/>
      <c r="E149" s="267"/>
      <c r="F149" s="266"/>
      <c r="G149" s="267"/>
      <c r="H149" s="16" t="str">
        <f>+IF(I149=""," ",VLOOKUP(I149,Listas!$I$16:$J$17,2,FALSE))</f>
        <v xml:space="preserve"> </v>
      </c>
      <c r="I149" s="325"/>
      <c r="J149" s="342" t="str">
        <f>+IF(K149=""," ",VLOOKUP(K149,PUC!$B:$C,2,FALSE))</f>
        <v xml:space="preserve"> </v>
      </c>
      <c r="K149" s="325"/>
      <c r="L149" s="17" t="str">
        <f>+IF(M149=""," ",VLOOKUP(M149,Listas!$F$9:$G$17,2,FALSE))</f>
        <v xml:space="preserve"> </v>
      </c>
      <c r="M149" s="334"/>
      <c r="N149" s="327"/>
      <c r="O149" s="13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5"/>
      <c r="AA149" s="42"/>
    </row>
    <row r="150" spans="1:29" s="43" customFormat="1" ht="29.25" customHeight="1">
      <c r="A150" s="8"/>
      <c r="B150" s="9" t="str">
        <f>+IFERROR(VLOOKUP(C150,Listas!$L$8:$M$100,2,FALSE),"")</f>
        <v/>
      </c>
      <c r="C150" s="320"/>
      <c r="D150" s="266"/>
      <c r="E150" s="267"/>
      <c r="F150" s="266"/>
      <c r="G150" s="372"/>
      <c r="H150" s="16" t="str">
        <f>+IF(I150=""," ",VLOOKUP(I150,Listas!$I$16:$J$17,2,FALSE))</f>
        <v xml:space="preserve"> </v>
      </c>
      <c r="I150" s="325"/>
      <c r="J150" s="342" t="str">
        <f>+IF(K150=""," ",VLOOKUP(K150,PUC!$B:$C,2,FALSE))</f>
        <v xml:space="preserve"> </v>
      </c>
      <c r="K150" s="325"/>
      <c r="L150" s="17" t="str">
        <f>+IF(M150=""," ",VLOOKUP(M150,Listas!$F$9:$G$17,2,FALSE))</f>
        <v xml:space="preserve"> </v>
      </c>
      <c r="M150" s="334"/>
      <c r="N150" s="327"/>
      <c r="O150" s="13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5"/>
      <c r="AA150" s="42"/>
    </row>
    <row r="151" spans="1:29" s="43" customFormat="1" ht="29.25" customHeight="1" thickBot="1">
      <c r="A151" s="8"/>
      <c r="B151" s="9" t="str">
        <f>+IFERROR(VLOOKUP(C151,Listas!$L$8:$M$100,2,FALSE),"")</f>
        <v/>
      </c>
      <c r="C151" s="320"/>
      <c r="D151" s="266"/>
      <c r="E151" s="267"/>
      <c r="F151" s="266"/>
      <c r="G151" s="372"/>
      <c r="H151" s="16" t="str">
        <f>+IF(I151=""," ",VLOOKUP(I151,Listas!$I$16:$J$17,2,FALSE))</f>
        <v xml:space="preserve"> </v>
      </c>
      <c r="I151" s="325"/>
      <c r="J151" s="342" t="str">
        <f>+IF(K151=""," ",VLOOKUP(K151,PUC!$B:$C,2,FALSE))</f>
        <v xml:space="preserve"> </v>
      </c>
      <c r="K151" s="325"/>
      <c r="L151" s="17" t="str">
        <f>+IF(M151=""," ",VLOOKUP(M151,Listas!$F$9:$G$17,2,FALSE))</f>
        <v xml:space="preserve"> </v>
      </c>
      <c r="M151" s="334"/>
      <c r="N151" s="327"/>
      <c r="O151" s="13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5"/>
      <c r="AA151" s="42"/>
    </row>
    <row r="152" spans="1:29" ht="26.25" customHeight="1" thickBot="1">
      <c r="A152" s="194"/>
      <c r="B152" s="568" t="s">
        <v>280</v>
      </c>
      <c r="C152" s="569"/>
      <c r="D152" s="569"/>
      <c r="E152" s="569"/>
      <c r="F152" s="569"/>
      <c r="G152" s="569"/>
      <c r="H152" s="569"/>
      <c r="I152" s="569"/>
      <c r="J152" s="569"/>
      <c r="K152" s="569"/>
      <c r="L152" s="569"/>
      <c r="M152" s="569"/>
      <c r="N152" s="436">
        <f>SUM(N14:N151)</f>
        <v>13594000</v>
      </c>
    </row>
    <row r="153" spans="1:29" ht="13.5" customHeight="1" thickBot="1">
      <c r="A153" s="6"/>
      <c r="B153" s="19"/>
      <c r="C153" s="276"/>
      <c r="D153" s="276"/>
      <c r="E153" s="276"/>
      <c r="F153" s="276"/>
      <c r="G153" s="276"/>
      <c r="H153" s="277"/>
      <c r="I153" s="343"/>
      <c r="J153" s="278"/>
      <c r="K153" s="343"/>
      <c r="L153" s="307"/>
      <c r="M153" s="335"/>
      <c r="N153" s="328"/>
    </row>
    <row r="154" spans="1:29" s="45" customFormat="1" ht="19.5" customHeight="1">
      <c r="A154" s="20"/>
      <c r="B154" s="21"/>
      <c r="C154" s="321"/>
      <c r="D154" s="22"/>
      <c r="E154" s="21"/>
      <c r="F154" s="22"/>
      <c r="G154" s="22"/>
      <c r="H154" s="22"/>
      <c r="I154" s="321"/>
      <c r="J154" s="22"/>
      <c r="K154" s="346"/>
      <c r="L154" s="308"/>
      <c r="M154" s="336"/>
      <c r="N154" s="329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3"/>
      <c r="AA154" s="38"/>
      <c r="AB154" s="37"/>
    </row>
    <row r="155" spans="1:29" s="45" customFormat="1" ht="34.5" customHeight="1">
      <c r="A155" s="20"/>
      <c r="B155" s="25" t="s">
        <v>10</v>
      </c>
      <c r="C155" s="322"/>
      <c r="D155" s="26"/>
      <c r="E155" s="265" t="s">
        <v>131</v>
      </c>
      <c r="F155" s="27"/>
      <c r="G155" s="27"/>
      <c r="H155" s="27"/>
      <c r="I155" s="344"/>
      <c r="J155" s="27"/>
      <c r="K155" s="347" t="s">
        <v>11</v>
      </c>
      <c r="L155" s="309"/>
      <c r="M155" s="337"/>
      <c r="N155" s="330"/>
      <c r="O155" s="28"/>
      <c r="P155" s="28"/>
      <c r="Q155" s="29"/>
      <c r="R155" s="29"/>
      <c r="S155" s="29"/>
      <c r="T155" s="29"/>
      <c r="U155" s="29"/>
      <c r="V155" s="29"/>
      <c r="W155" s="29"/>
      <c r="X155" s="29"/>
      <c r="Y155" s="29"/>
      <c r="Z155" s="30"/>
      <c r="AA155" s="38"/>
      <c r="AB155" s="37"/>
      <c r="AC155" s="37"/>
    </row>
    <row r="156" spans="1:29" s="45" customFormat="1" ht="19.5" customHeight="1">
      <c r="A156" s="20"/>
      <c r="B156" s="25" t="s">
        <v>233</v>
      </c>
      <c r="C156" s="323"/>
      <c r="D156" s="31"/>
      <c r="E156" s="25" t="s">
        <v>233</v>
      </c>
      <c r="F156" s="26"/>
      <c r="G156" s="26"/>
      <c r="H156" s="31"/>
      <c r="I156" s="323"/>
      <c r="J156" s="31"/>
      <c r="K156" s="348" t="s">
        <v>247</v>
      </c>
      <c r="L156" s="310" t="str">
        <f>+INGRESOS!J109</f>
        <v>Jaime Alonso Velez Mazo</v>
      </c>
      <c r="M156" s="338"/>
      <c r="N156" s="331"/>
      <c r="O156" s="32"/>
      <c r="P156" s="32"/>
      <c r="Q156" s="29"/>
      <c r="R156" s="29"/>
      <c r="S156" s="29"/>
      <c r="T156" s="29"/>
      <c r="U156" s="29"/>
      <c r="V156" s="29"/>
      <c r="W156" s="29"/>
      <c r="X156" s="29"/>
      <c r="Y156" s="29"/>
      <c r="Z156" s="30"/>
      <c r="AA156" s="38"/>
      <c r="AB156" s="37"/>
      <c r="AC156" s="37"/>
    </row>
    <row r="157" spans="1:29" s="45" customFormat="1" ht="19.5" customHeight="1">
      <c r="A157" s="20"/>
      <c r="B157" s="25" t="s">
        <v>234</v>
      </c>
      <c r="C157" s="323"/>
      <c r="D157" s="31"/>
      <c r="E157" s="25" t="s">
        <v>234</v>
      </c>
      <c r="F157" s="26"/>
      <c r="G157" s="26"/>
      <c r="H157" s="31"/>
      <c r="I157" s="323"/>
      <c r="J157" s="31"/>
      <c r="K157" s="347" t="s">
        <v>246</v>
      </c>
      <c r="L157" s="310" t="str">
        <f>+INGRESOS!J110</f>
        <v>Asistente de Presidencia para Presupuesto</v>
      </c>
      <c r="M157" s="338"/>
      <c r="N157" s="331"/>
      <c r="O157" s="32"/>
      <c r="P157" s="32"/>
      <c r="Q157" s="29"/>
      <c r="R157" s="29"/>
      <c r="S157" s="29"/>
      <c r="T157" s="29"/>
      <c r="U157" s="29"/>
      <c r="V157" s="29"/>
      <c r="W157" s="29"/>
      <c r="X157" s="29"/>
      <c r="Y157" s="29"/>
      <c r="Z157" s="30"/>
      <c r="AA157" s="38"/>
      <c r="AB157" s="37"/>
      <c r="AC157" s="37"/>
    </row>
    <row r="158" spans="1:29" ht="19.5" customHeight="1">
      <c r="A158" s="6"/>
      <c r="B158" s="25" t="s">
        <v>235</v>
      </c>
      <c r="C158" s="323"/>
      <c r="D158" s="31"/>
      <c r="E158" s="25" t="s">
        <v>235</v>
      </c>
      <c r="F158" s="26"/>
      <c r="G158" s="26"/>
      <c r="H158" s="31"/>
      <c r="I158" s="323"/>
      <c r="J158" s="31"/>
      <c r="K158" s="348" t="s">
        <v>236</v>
      </c>
      <c r="L158" s="310"/>
      <c r="M158" s="338"/>
      <c r="N158" s="331"/>
      <c r="O158" s="32"/>
      <c r="P158" s="32"/>
      <c r="Q158" s="29"/>
      <c r="R158" s="29"/>
      <c r="S158" s="29"/>
      <c r="T158" s="29"/>
      <c r="U158" s="29"/>
      <c r="V158" s="29"/>
      <c r="W158" s="29"/>
      <c r="X158" s="29"/>
      <c r="Y158" s="29"/>
      <c r="Z158" s="30"/>
    </row>
    <row r="159" spans="1:29" ht="15.75" thickBot="1">
      <c r="A159" s="6"/>
      <c r="B159" s="33"/>
      <c r="C159" s="324"/>
      <c r="D159" s="34"/>
      <c r="E159" s="33"/>
      <c r="F159" s="34"/>
      <c r="G159" s="34"/>
      <c r="H159" s="34"/>
      <c r="I159" s="324"/>
      <c r="J159" s="34"/>
      <c r="K159" s="349"/>
      <c r="L159" s="311"/>
      <c r="M159" s="339"/>
      <c r="N159" s="332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5"/>
    </row>
  </sheetData>
  <mergeCells count="47">
    <mergeCell ref="Z12:Z13"/>
    <mergeCell ref="F13:G13"/>
    <mergeCell ref="R12:R13"/>
    <mergeCell ref="S12:S13"/>
    <mergeCell ref="T12:T13"/>
    <mergeCell ref="U12:U13"/>
    <mergeCell ref="V12:V13"/>
    <mergeCell ref="W12:W13"/>
    <mergeCell ref="F11:F12"/>
    <mergeCell ref="G11:G12"/>
    <mergeCell ref="P12:P13"/>
    <mergeCell ref="Q12:Q13"/>
    <mergeCell ref="B152:M152"/>
    <mergeCell ref="X12:X13"/>
    <mergeCell ref="Y12:Y13"/>
    <mergeCell ref="B11:C12"/>
    <mergeCell ref="D11:D13"/>
    <mergeCell ref="E11:E13"/>
    <mergeCell ref="H12:I12"/>
    <mergeCell ref="J12:K12"/>
    <mergeCell ref="L12:M12"/>
    <mergeCell ref="N12:N13"/>
    <mergeCell ref="O12:O13"/>
    <mergeCell ref="F14:F18"/>
    <mergeCell ref="F19:F20"/>
    <mergeCell ref="F22:F31"/>
    <mergeCell ref="G33:G35"/>
    <mergeCell ref="O11:Z11"/>
    <mergeCell ref="A1:Z1"/>
    <mergeCell ref="B2:Z2"/>
    <mergeCell ref="B3:Z3"/>
    <mergeCell ref="A4:N4"/>
    <mergeCell ref="A5:N5"/>
    <mergeCell ref="A7:N7"/>
    <mergeCell ref="I9:Z9"/>
    <mergeCell ref="B6:G6"/>
    <mergeCell ref="H6:K6"/>
    <mergeCell ref="L6:M6"/>
    <mergeCell ref="N6:Z6"/>
    <mergeCell ref="C9:G9"/>
    <mergeCell ref="C8:G8"/>
    <mergeCell ref="F33:F36"/>
    <mergeCell ref="G29:G30"/>
    <mergeCell ref="F38:F39"/>
    <mergeCell ref="F42:F44"/>
    <mergeCell ref="A10:N10"/>
    <mergeCell ref="H11:N11"/>
  </mergeCells>
  <dataValidations count="1">
    <dataValidation type="list" allowBlank="1" showInputMessage="1" showErrorMessage="1" sqref="K14:K151">
      <formula1>IF(I14="Gastos Administrativos",GtosAdmin,IF(I14="Inversión",Inversiones,InverPre))</formula1>
    </dataValidation>
  </dataValidations>
  <printOptions horizontalCentered="1"/>
  <pageMargins left="7.874015748031496E-2" right="7.874015748031496E-2" top="0.27559055118110237" bottom="0.27559055118110237" header="0.31496062992125984" footer="0.31496062992125984"/>
  <pageSetup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Listas!$I$16:$I$17</xm:f>
          </x14:formula1>
          <xm:sqref>I14:I151</xm:sqref>
        </x14:dataValidation>
        <x14:dataValidation type="list" allowBlank="1" showInputMessage="1" showErrorMessage="1">
          <x14:formula1>
            <xm:f>Listas!$F$9:$F$17</xm:f>
          </x14:formula1>
          <xm:sqref>M14:M151</xm:sqref>
        </x14:dataValidation>
        <x14:dataValidation type="list" allowBlank="1" showInputMessage="1" showErrorMessage="1">
          <x14:formula1>
            <xm:f>Listas!$L$8:$L$100</xm:f>
          </x14:formula1>
          <xm:sqref>C14:C151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00"/>
  <sheetViews>
    <sheetView showGridLines="0" topLeftCell="C1" workbookViewId="0">
      <selection activeCell="B509" sqref="B509"/>
    </sheetView>
  </sheetViews>
  <sheetFormatPr baseColWidth="10" defaultRowHeight="15"/>
  <cols>
    <col min="1" max="1" width="16.28515625" customWidth="1"/>
    <col min="2" max="2" width="17.28515625" customWidth="1"/>
    <col min="5" max="5" width="4.42578125" customWidth="1"/>
    <col min="6" max="6" width="22.85546875" bestFit="1" customWidth="1"/>
    <col min="8" max="8" width="4.140625" customWidth="1"/>
    <col min="9" max="9" width="23.5703125" bestFit="1" customWidth="1"/>
    <col min="10" max="10" width="18.140625" bestFit="1" customWidth="1"/>
    <col min="12" max="12" width="44.7109375" customWidth="1"/>
  </cols>
  <sheetData>
    <row r="7" spans="1:13">
      <c r="A7" s="298" t="s">
        <v>287</v>
      </c>
      <c r="B7" s="299" t="s">
        <v>430</v>
      </c>
      <c r="C7" s="299" t="s">
        <v>431</v>
      </c>
      <c r="D7" s="298" t="s">
        <v>287</v>
      </c>
      <c r="F7" s="305" t="s">
        <v>444</v>
      </c>
      <c r="G7" s="305" t="s">
        <v>7</v>
      </c>
      <c r="I7" s="305" t="s">
        <v>7</v>
      </c>
      <c r="J7" s="305" t="s">
        <v>465</v>
      </c>
      <c r="L7" s="305" t="s">
        <v>622</v>
      </c>
      <c r="M7" s="305" t="s">
        <v>623</v>
      </c>
    </row>
    <row r="8" spans="1:13">
      <c r="A8" s="300" t="s">
        <v>288</v>
      </c>
      <c r="B8" s="300" t="s">
        <v>289</v>
      </c>
      <c r="C8" s="300" t="s">
        <v>145</v>
      </c>
      <c r="D8" s="300" t="s">
        <v>288</v>
      </c>
      <c r="F8" s="301" t="s">
        <v>445</v>
      </c>
      <c r="G8" s="302" t="s">
        <v>446</v>
      </c>
      <c r="I8" s="316" t="s">
        <v>467</v>
      </c>
      <c r="J8" s="317" t="s">
        <v>448</v>
      </c>
      <c r="L8" s="318" t="s">
        <v>474</v>
      </c>
      <c r="M8" s="319" t="s">
        <v>167</v>
      </c>
    </row>
    <row r="9" spans="1:13">
      <c r="A9" s="300" t="s">
        <v>288</v>
      </c>
      <c r="B9" s="300" t="s">
        <v>290</v>
      </c>
      <c r="C9" s="300" t="s">
        <v>146</v>
      </c>
      <c r="D9" s="300" t="s">
        <v>288</v>
      </c>
      <c r="F9" s="301" t="s">
        <v>447</v>
      </c>
      <c r="G9" s="302" t="s">
        <v>448</v>
      </c>
      <c r="I9" s="316" t="s">
        <v>468</v>
      </c>
      <c r="J9" s="317" t="s">
        <v>450</v>
      </c>
      <c r="L9" s="318" t="s">
        <v>475</v>
      </c>
      <c r="M9" s="319" t="s">
        <v>168</v>
      </c>
    </row>
    <row r="10" spans="1:13">
      <c r="A10" s="300" t="s">
        <v>288</v>
      </c>
      <c r="B10" s="300" t="s">
        <v>292</v>
      </c>
      <c r="C10" s="300" t="s">
        <v>291</v>
      </c>
      <c r="D10" s="300" t="s">
        <v>288</v>
      </c>
      <c r="F10" s="301" t="s">
        <v>449</v>
      </c>
      <c r="G10" s="302" t="s">
        <v>450</v>
      </c>
      <c r="I10" s="316" t="s">
        <v>469</v>
      </c>
      <c r="J10" s="317" t="s">
        <v>452</v>
      </c>
      <c r="L10" s="318" t="s">
        <v>476</v>
      </c>
      <c r="M10" s="319" t="s">
        <v>207</v>
      </c>
    </row>
    <row r="11" spans="1:13">
      <c r="A11" s="300" t="s">
        <v>288</v>
      </c>
      <c r="B11" s="300" t="s">
        <v>294</v>
      </c>
      <c r="C11" s="300" t="s">
        <v>293</v>
      </c>
      <c r="D11" s="300" t="s">
        <v>288</v>
      </c>
      <c r="F11" s="301" t="s">
        <v>451</v>
      </c>
      <c r="G11" s="302" t="s">
        <v>452</v>
      </c>
      <c r="I11" s="313" t="s">
        <v>466</v>
      </c>
      <c r="J11" s="314"/>
      <c r="L11" s="318" t="s">
        <v>477</v>
      </c>
      <c r="M11" s="319" t="s">
        <v>208</v>
      </c>
    </row>
    <row r="12" spans="1:13">
      <c r="A12" s="300" t="s">
        <v>288</v>
      </c>
      <c r="B12" s="300" t="s">
        <v>296</v>
      </c>
      <c r="C12" s="300" t="s">
        <v>295</v>
      </c>
      <c r="D12" s="300" t="s">
        <v>288</v>
      </c>
      <c r="F12" s="301" t="s">
        <v>453</v>
      </c>
      <c r="G12" s="302" t="s">
        <v>454</v>
      </c>
      <c r="I12" s="316" t="s">
        <v>470</v>
      </c>
      <c r="J12" s="317" t="s">
        <v>454</v>
      </c>
      <c r="L12" s="318" t="s">
        <v>478</v>
      </c>
      <c r="M12" s="319" t="s">
        <v>209</v>
      </c>
    </row>
    <row r="13" spans="1:13">
      <c r="A13" s="300" t="s">
        <v>288</v>
      </c>
      <c r="B13" s="300" t="s">
        <v>298</v>
      </c>
      <c r="C13" s="300" t="s">
        <v>297</v>
      </c>
      <c r="D13" s="300" t="s">
        <v>288</v>
      </c>
      <c r="F13" s="301" t="s">
        <v>455</v>
      </c>
      <c r="G13" s="302" t="s">
        <v>456</v>
      </c>
      <c r="I13" s="316" t="s">
        <v>471</v>
      </c>
      <c r="J13" s="317" t="s">
        <v>456</v>
      </c>
      <c r="L13" s="318" t="s">
        <v>479</v>
      </c>
      <c r="M13" s="319" t="s">
        <v>210</v>
      </c>
    </row>
    <row r="14" spans="1:13">
      <c r="A14" s="300" t="s">
        <v>288</v>
      </c>
      <c r="B14" s="300" t="s">
        <v>300</v>
      </c>
      <c r="C14" s="300" t="s">
        <v>299</v>
      </c>
      <c r="D14" s="300" t="s">
        <v>288</v>
      </c>
      <c r="F14" s="301" t="s">
        <v>457</v>
      </c>
      <c r="G14" s="302" t="s">
        <v>458</v>
      </c>
      <c r="I14" s="316" t="s">
        <v>468</v>
      </c>
      <c r="J14" s="317" t="s">
        <v>450</v>
      </c>
      <c r="L14" s="318" t="s">
        <v>480</v>
      </c>
      <c r="M14" s="319" t="s">
        <v>223</v>
      </c>
    </row>
    <row r="15" spans="1:13">
      <c r="A15" s="300" t="s">
        <v>301</v>
      </c>
      <c r="B15" s="300" t="s">
        <v>302</v>
      </c>
      <c r="C15" s="300" t="s">
        <v>147</v>
      </c>
      <c r="D15" s="300" t="s">
        <v>301</v>
      </c>
      <c r="F15" s="301" t="s">
        <v>459</v>
      </c>
      <c r="G15" s="302" t="s">
        <v>460</v>
      </c>
      <c r="L15" s="318" t="s">
        <v>481</v>
      </c>
      <c r="M15" s="319" t="s">
        <v>211</v>
      </c>
    </row>
    <row r="16" spans="1:13">
      <c r="A16" s="300" t="s">
        <v>301</v>
      </c>
      <c r="B16" s="300" t="s">
        <v>303</v>
      </c>
      <c r="C16" s="300" t="s">
        <v>148</v>
      </c>
      <c r="D16" s="300" t="s">
        <v>301</v>
      </c>
      <c r="F16" s="301" t="s">
        <v>461</v>
      </c>
      <c r="G16" s="302" t="s">
        <v>462</v>
      </c>
      <c r="I16" s="316" t="s">
        <v>472</v>
      </c>
      <c r="J16" s="317" t="s">
        <v>458</v>
      </c>
      <c r="L16" s="318" t="s">
        <v>483</v>
      </c>
      <c r="M16" s="319" t="s">
        <v>482</v>
      </c>
    </row>
    <row r="17" spans="1:13" ht="15.75" thickBot="1">
      <c r="A17" s="300" t="s">
        <v>301</v>
      </c>
      <c r="B17" s="300" t="s">
        <v>304</v>
      </c>
      <c r="C17" s="300" t="s">
        <v>149</v>
      </c>
      <c r="D17" s="300" t="s">
        <v>301</v>
      </c>
      <c r="F17" s="303" t="s">
        <v>463</v>
      </c>
      <c r="G17" s="304" t="s">
        <v>464</v>
      </c>
      <c r="I17" s="316" t="s">
        <v>468</v>
      </c>
      <c r="J17" s="317" t="s">
        <v>450</v>
      </c>
      <c r="L17" s="318" t="s">
        <v>484</v>
      </c>
      <c r="M17" s="319" t="s">
        <v>212</v>
      </c>
    </row>
    <row r="18" spans="1:13">
      <c r="A18" s="300" t="s">
        <v>301</v>
      </c>
      <c r="B18" s="300" t="s">
        <v>305</v>
      </c>
      <c r="C18" s="300" t="s">
        <v>150</v>
      </c>
      <c r="D18" s="300" t="s">
        <v>301</v>
      </c>
      <c r="L18" s="318" t="s">
        <v>485</v>
      </c>
      <c r="M18" s="319" t="s">
        <v>213</v>
      </c>
    </row>
    <row r="19" spans="1:13">
      <c r="A19" s="300" t="s">
        <v>301</v>
      </c>
      <c r="B19" s="300" t="s">
        <v>306</v>
      </c>
      <c r="C19" s="300" t="s">
        <v>206</v>
      </c>
      <c r="D19" s="300" t="s">
        <v>301</v>
      </c>
      <c r="I19" s="316" t="s">
        <v>473</v>
      </c>
      <c r="J19" s="317" t="s">
        <v>454</v>
      </c>
      <c r="L19" s="318" t="s">
        <v>486</v>
      </c>
      <c r="M19" s="319" t="s">
        <v>214</v>
      </c>
    </row>
    <row r="20" spans="1:13">
      <c r="A20" s="300" t="s">
        <v>301</v>
      </c>
      <c r="B20" s="300" t="s">
        <v>307</v>
      </c>
      <c r="C20" s="300" t="s">
        <v>151</v>
      </c>
      <c r="D20" s="300" t="s">
        <v>301</v>
      </c>
      <c r="I20" s="313" t="s">
        <v>466</v>
      </c>
      <c r="J20" s="314"/>
      <c r="L20" s="318" t="s">
        <v>488</v>
      </c>
      <c r="M20" s="319" t="s">
        <v>487</v>
      </c>
    </row>
    <row r="21" spans="1:13">
      <c r="A21" s="300" t="s">
        <v>301</v>
      </c>
      <c r="B21" s="300" t="s">
        <v>308</v>
      </c>
      <c r="C21" s="300" t="s">
        <v>152</v>
      </c>
      <c r="D21" s="300" t="s">
        <v>301</v>
      </c>
      <c r="I21" s="315" t="s">
        <v>466</v>
      </c>
      <c r="J21" s="315"/>
      <c r="L21" s="318" t="s">
        <v>490</v>
      </c>
      <c r="M21" s="319" t="s">
        <v>489</v>
      </c>
    </row>
    <row r="22" spans="1:13">
      <c r="A22" s="300" t="s">
        <v>301</v>
      </c>
      <c r="B22" s="300" t="s">
        <v>310</v>
      </c>
      <c r="C22" s="300" t="s">
        <v>309</v>
      </c>
      <c r="D22" s="300" t="s">
        <v>301</v>
      </c>
      <c r="I22" s="313" t="s">
        <v>466</v>
      </c>
      <c r="J22" s="314"/>
      <c r="L22" s="318" t="s">
        <v>491</v>
      </c>
      <c r="M22" s="319" t="s">
        <v>215</v>
      </c>
    </row>
    <row r="23" spans="1:13">
      <c r="A23" s="300" t="s">
        <v>301</v>
      </c>
      <c r="B23" s="300" t="s">
        <v>312</v>
      </c>
      <c r="C23" s="300" t="s">
        <v>311</v>
      </c>
      <c r="D23" s="300" t="s">
        <v>301</v>
      </c>
      <c r="I23" s="313" t="s">
        <v>466</v>
      </c>
      <c r="J23" s="314"/>
      <c r="L23" s="318" t="s">
        <v>493</v>
      </c>
      <c r="M23" s="319" t="s">
        <v>492</v>
      </c>
    </row>
    <row r="24" spans="1:13">
      <c r="A24" s="300" t="s">
        <v>301</v>
      </c>
      <c r="B24" s="300" t="s">
        <v>314</v>
      </c>
      <c r="C24" s="300" t="s">
        <v>313</v>
      </c>
      <c r="D24" s="300" t="s">
        <v>301</v>
      </c>
      <c r="I24" s="315" t="s">
        <v>466</v>
      </c>
      <c r="J24" s="315"/>
      <c r="L24" s="318" t="s">
        <v>494</v>
      </c>
      <c r="M24" s="319" t="s">
        <v>216</v>
      </c>
    </row>
    <row r="25" spans="1:13">
      <c r="A25" s="300" t="s">
        <v>301</v>
      </c>
      <c r="B25" s="300" t="s">
        <v>316</v>
      </c>
      <c r="C25" s="300" t="s">
        <v>315</v>
      </c>
      <c r="D25" s="300" t="s">
        <v>301</v>
      </c>
      <c r="L25" s="318" t="s">
        <v>495</v>
      </c>
      <c r="M25" s="319" t="s">
        <v>217</v>
      </c>
    </row>
    <row r="26" spans="1:13">
      <c r="A26" s="300" t="s">
        <v>301</v>
      </c>
      <c r="B26" s="300" t="s">
        <v>318</v>
      </c>
      <c r="C26" s="300" t="s">
        <v>317</v>
      </c>
      <c r="D26" s="300" t="s">
        <v>301</v>
      </c>
      <c r="L26" s="318" t="s">
        <v>496</v>
      </c>
      <c r="M26" s="319" t="s">
        <v>218</v>
      </c>
    </row>
    <row r="27" spans="1:13">
      <c r="A27" s="300" t="s">
        <v>301</v>
      </c>
      <c r="B27" s="300" t="s">
        <v>320</v>
      </c>
      <c r="C27" s="300" t="s">
        <v>319</v>
      </c>
      <c r="D27" s="300" t="s">
        <v>301</v>
      </c>
      <c r="L27" s="318" t="s">
        <v>498</v>
      </c>
      <c r="M27" s="319" t="s">
        <v>497</v>
      </c>
    </row>
    <row r="28" spans="1:13">
      <c r="A28" s="300" t="s">
        <v>301</v>
      </c>
      <c r="B28" s="300" t="s">
        <v>322</v>
      </c>
      <c r="C28" s="300" t="s">
        <v>321</v>
      </c>
      <c r="D28" s="300" t="s">
        <v>301</v>
      </c>
      <c r="L28" s="318" t="s">
        <v>500</v>
      </c>
      <c r="M28" s="319" t="s">
        <v>499</v>
      </c>
    </row>
    <row r="29" spans="1:13">
      <c r="A29" s="300" t="s">
        <v>301</v>
      </c>
      <c r="B29" s="300" t="s">
        <v>324</v>
      </c>
      <c r="C29" s="300" t="s">
        <v>323</v>
      </c>
      <c r="D29" s="300" t="s">
        <v>301</v>
      </c>
      <c r="L29" s="318" t="s">
        <v>502</v>
      </c>
      <c r="M29" s="319" t="s">
        <v>501</v>
      </c>
    </row>
    <row r="30" spans="1:13">
      <c r="A30" s="300" t="s">
        <v>301</v>
      </c>
      <c r="B30" s="300" t="s">
        <v>326</v>
      </c>
      <c r="C30" s="300" t="s">
        <v>325</v>
      </c>
      <c r="D30" s="300" t="s">
        <v>301</v>
      </c>
      <c r="L30" s="318" t="s">
        <v>504</v>
      </c>
      <c r="M30" s="319" t="s">
        <v>503</v>
      </c>
    </row>
    <row r="31" spans="1:13">
      <c r="A31" s="300" t="s">
        <v>301</v>
      </c>
      <c r="B31" s="300" t="s">
        <v>328</v>
      </c>
      <c r="C31" s="300" t="s">
        <v>327</v>
      </c>
      <c r="D31" s="300" t="s">
        <v>301</v>
      </c>
      <c r="L31" s="318" t="s">
        <v>506</v>
      </c>
      <c r="M31" s="319" t="s">
        <v>505</v>
      </c>
    </row>
    <row r="32" spans="1:13">
      <c r="A32" s="300" t="s">
        <v>301</v>
      </c>
      <c r="B32" s="300" t="s">
        <v>330</v>
      </c>
      <c r="C32" s="300" t="s">
        <v>329</v>
      </c>
      <c r="D32" s="300" t="s">
        <v>301</v>
      </c>
      <c r="L32" s="318" t="s">
        <v>508</v>
      </c>
      <c r="M32" s="319" t="s">
        <v>507</v>
      </c>
    </row>
    <row r="33" spans="1:13">
      <c r="A33" s="300" t="s">
        <v>301</v>
      </c>
      <c r="B33" s="300" t="s">
        <v>332</v>
      </c>
      <c r="C33" s="300" t="s">
        <v>331</v>
      </c>
      <c r="D33" s="300" t="s">
        <v>301</v>
      </c>
      <c r="L33" s="318" t="s">
        <v>510</v>
      </c>
      <c r="M33" s="319" t="s">
        <v>509</v>
      </c>
    </row>
    <row r="34" spans="1:13">
      <c r="A34" s="300" t="s">
        <v>333</v>
      </c>
      <c r="B34" s="300" t="s">
        <v>334</v>
      </c>
      <c r="C34" s="300" t="s">
        <v>153</v>
      </c>
      <c r="D34" s="300" t="s">
        <v>333</v>
      </c>
      <c r="L34" s="318" t="s">
        <v>511</v>
      </c>
      <c r="M34" s="319" t="s">
        <v>219</v>
      </c>
    </row>
    <row r="35" spans="1:13">
      <c r="A35" s="300" t="s">
        <v>333</v>
      </c>
      <c r="B35" s="300" t="s">
        <v>335</v>
      </c>
      <c r="C35" s="300" t="s">
        <v>154</v>
      </c>
      <c r="D35" s="300" t="s">
        <v>333</v>
      </c>
      <c r="L35" s="318" t="s">
        <v>512</v>
      </c>
      <c r="M35" s="319" t="s">
        <v>220</v>
      </c>
    </row>
    <row r="36" spans="1:13">
      <c r="A36" s="300" t="s">
        <v>333</v>
      </c>
      <c r="B36" s="300" t="s">
        <v>336</v>
      </c>
      <c r="C36" s="300" t="s">
        <v>155</v>
      </c>
      <c r="D36" s="300" t="s">
        <v>333</v>
      </c>
      <c r="L36" s="318" t="s">
        <v>513</v>
      </c>
      <c r="M36" s="319" t="s">
        <v>239</v>
      </c>
    </row>
    <row r="37" spans="1:13">
      <c r="A37" s="300" t="s">
        <v>333</v>
      </c>
      <c r="B37" s="300" t="s">
        <v>337</v>
      </c>
      <c r="C37" s="300" t="s">
        <v>156</v>
      </c>
      <c r="D37" s="300" t="s">
        <v>333</v>
      </c>
      <c r="L37" s="318" t="s">
        <v>514</v>
      </c>
      <c r="M37" s="319" t="s">
        <v>238</v>
      </c>
    </row>
    <row r="38" spans="1:13">
      <c r="A38" s="300" t="s">
        <v>333</v>
      </c>
      <c r="B38" s="300" t="s">
        <v>339</v>
      </c>
      <c r="C38" s="300" t="s">
        <v>338</v>
      </c>
      <c r="D38" s="300" t="s">
        <v>333</v>
      </c>
      <c r="L38" s="318" t="s">
        <v>515</v>
      </c>
      <c r="M38" s="319" t="s">
        <v>240</v>
      </c>
    </row>
    <row r="39" spans="1:13">
      <c r="A39" s="300" t="s">
        <v>333</v>
      </c>
      <c r="B39" s="300" t="s">
        <v>341</v>
      </c>
      <c r="C39" s="300" t="s">
        <v>340</v>
      </c>
      <c r="D39" s="300" t="s">
        <v>333</v>
      </c>
      <c r="L39" s="318" t="s">
        <v>516</v>
      </c>
      <c r="M39" s="319" t="s">
        <v>241</v>
      </c>
    </row>
    <row r="40" spans="1:13">
      <c r="A40" s="300" t="s">
        <v>333</v>
      </c>
      <c r="B40" s="300" t="s">
        <v>343</v>
      </c>
      <c r="C40" s="300" t="s">
        <v>342</v>
      </c>
      <c r="D40" s="300" t="s">
        <v>333</v>
      </c>
      <c r="L40" s="318" t="s">
        <v>517</v>
      </c>
      <c r="M40" s="319" t="s">
        <v>242</v>
      </c>
    </row>
    <row r="41" spans="1:13">
      <c r="A41" s="300" t="s">
        <v>333</v>
      </c>
      <c r="B41" s="300" t="s">
        <v>345</v>
      </c>
      <c r="C41" s="300" t="s">
        <v>344</v>
      </c>
      <c r="D41" s="300" t="s">
        <v>333</v>
      </c>
      <c r="L41" s="318" t="s">
        <v>262</v>
      </c>
      <c r="M41" s="319" t="s">
        <v>261</v>
      </c>
    </row>
    <row r="42" spans="1:13">
      <c r="A42" s="300" t="s">
        <v>333</v>
      </c>
      <c r="B42" s="300" t="s">
        <v>347</v>
      </c>
      <c r="C42" s="300" t="s">
        <v>346</v>
      </c>
      <c r="D42" s="300" t="s">
        <v>333</v>
      </c>
      <c r="L42" s="318" t="s">
        <v>264</v>
      </c>
      <c r="M42" s="319" t="s">
        <v>263</v>
      </c>
    </row>
    <row r="43" spans="1:13">
      <c r="A43" s="300" t="s">
        <v>333</v>
      </c>
      <c r="B43" s="300" t="s">
        <v>349</v>
      </c>
      <c r="C43" s="300" t="s">
        <v>348</v>
      </c>
      <c r="D43" s="300" t="s">
        <v>333</v>
      </c>
      <c r="L43" s="318" t="s">
        <v>266</v>
      </c>
      <c r="M43" s="319" t="s">
        <v>265</v>
      </c>
    </row>
    <row r="44" spans="1:13">
      <c r="A44" s="300" t="s">
        <v>333</v>
      </c>
      <c r="B44" s="300" t="s">
        <v>353</v>
      </c>
      <c r="C44" s="300" t="s">
        <v>352</v>
      </c>
      <c r="D44" s="300" t="s">
        <v>333</v>
      </c>
      <c r="L44" s="318" t="s">
        <v>267</v>
      </c>
      <c r="M44" s="319" t="s">
        <v>518</v>
      </c>
    </row>
    <row r="45" spans="1:13">
      <c r="A45" s="300" t="s">
        <v>354</v>
      </c>
      <c r="B45" s="300" t="s">
        <v>355</v>
      </c>
      <c r="C45" s="300" t="s">
        <v>157</v>
      </c>
      <c r="D45" s="300" t="s">
        <v>354</v>
      </c>
      <c r="L45" s="318" t="s">
        <v>519</v>
      </c>
      <c r="M45" s="319" t="s">
        <v>243</v>
      </c>
    </row>
    <row r="46" spans="1:13">
      <c r="A46" s="300" t="s">
        <v>354</v>
      </c>
      <c r="B46" s="300" t="s">
        <v>356</v>
      </c>
      <c r="C46" s="300" t="s">
        <v>158</v>
      </c>
      <c r="D46" s="300" t="s">
        <v>354</v>
      </c>
      <c r="L46" s="318" t="s">
        <v>520</v>
      </c>
      <c r="M46" s="319" t="s">
        <v>244</v>
      </c>
    </row>
    <row r="47" spans="1:13">
      <c r="A47" s="300" t="s">
        <v>354</v>
      </c>
      <c r="B47" s="300" t="s">
        <v>357</v>
      </c>
      <c r="C47" s="300" t="s">
        <v>159</v>
      </c>
      <c r="D47" s="300" t="s">
        <v>354</v>
      </c>
      <c r="L47" s="318" t="s">
        <v>521</v>
      </c>
      <c r="M47" s="319" t="s">
        <v>221</v>
      </c>
    </row>
    <row r="48" spans="1:13">
      <c r="A48" s="300" t="s">
        <v>354</v>
      </c>
      <c r="B48" s="300" t="s">
        <v>358</v>
      </c>
      <c r="C48" s="300" t="s">
        <v>160</v>
      </c>
      <c r="D48" s="300" t="s">
        <v>354</v>
      </c>
      <c r="L48" s="318" t="s">
        <v>522</v>
      </c>
      <c r="M48" s="319" t="s">
        <v>245</v>
      </c>
    </row>
    <row r="49" spans="1:13">
      <c r="A49" s="300" t="s">
        <v>354</v>
      </c>
      <c r="B49" s="300" t="s">
        <v>359</v>
      </c>
      <c r="C49" s="300" t="s">
        <v>161</v>
      </c>
      <c r="D49" s="300" t="s">
        <v>354</v>
      </c>
      <c r="L49" s="318" t="s">
        <v>523</v>
      </c>
      <c r="M49" s="319" t="s">
        <v>222</v>
      </c>
    </row>
    <row r="50" spans="1:13">
      <c r="A50" s="300" t="s">
        <v>354</v>
      </c>
      <c r="B50" s="300" t="s">
        <v>350</v>
      </c>
      <c r="C50" s="300" t="s">
        <v>162</v>
      </c>
      <c r="D50" s="300" t="s">
        <v>354</v>
      </c>
      <c r="L50" s="318" t="s">
        <v>525</v>
      </c>
      <c r="M50" s="319" t="s">
        <v>524</v>
      </c>
    </row>
    <row r="51" spans="1:13">
      <c r="A51" s="300" t="s">
        <v>354</v>
      </c>
      <c r="B51" s="300" t="s">
        <v>361</v>
      </c>
      <c r="C51" s="300" t="s">
        <v>360</v>
      </c>
      <c r="D51" s="300" t="s">
        <v>354</v>
      </c>
      <c r="L51" s="318" t="s">
        <v>527</v>
      </c>
      <c r="M51" s="319" t="s">
        <v>526</v>
      </c>
    </row>
    <row r="52" spans="1:13">
      <c r="A52" s="300" t="s">
        <v>354</v>
      </c>
      <c r="B52" s="300" t="s">
        <v>363</v>
      </c>
      <c r="C52" s="300" t="s">
        <v>362</v>
      </c>
      <c r="D52" s="300" t="s">
        <v>354</v>
      </c>
      <c r="L52" s="318" t="s">
        <v>529</v>
      </c>
      <c r="M52" s="319" t="s">
        <v>528</v>
      </c>
    </row>
    <row r="53" spans="1:13">
      <c r="A53" s="300" t="s">
        <v>354</v>
      </c>
      <c r="B53" s="300" t="s">
        <v>351</v>
      </c>
      <c r="C53" s="300" t="s">
        <v>364</v>
      </c>
      <c r="D53" s="300" t="s">
        <v>354</v>
      </c>
      <c r="L53" s="318" t="s">
        <v>531</v>
      </c>
      <c r="M53" s="319" t="s">
        <v>530</v>
      </c>
    </row>
    <row r="54" spans="1:13">
      <c r="A54" s="300" t="s">
        <v>365</v>
      </c>
      <c r="B54" s="300" t="s">
        <v>366</v>
      </c>
      <c r="C54" s="300" t="s">
        <v>165</v>
      </c>
      <c r="D54" s="300" t="s">
        <v>365</v>
      </c>
      <c r="L54" s="318" t="s">
        <v>533</v>
      </c>
      <c r="M54" s="319" t="s">
        <v>532</v>
      </c>
    </row>
    <row r="55" spans="1:13">
      <c r="A55" s="300" t="s">
        <v>367</v>
      </c>
      <c r="B55" s="300" t="s">
        <v>368</v>
      </c>
      <c r="C55" s="300" t="s">
        <v>166</v>
      </c>
      <c r="D55" s="300" t="s">
        <v>367</v>
      </c>
      <c r="L55" s="318" t="s">
        <v>535</v>
      </c>
      <c r="M55" s="319" t="s">
        <v>534</v>
      </c>
    </row>
    <row r="56" spans="1:13">
      <c r="A56" s="300" t="s">
        <v>369</v>
      </c>
      <c r="B56" s="300" t="s">
        <v>370</v>
      </c>
      <c r="C56" s="300" t="s">
        <v>169</v>
      </c>
      <c r="D56" s="300" t="s">
        <v>369</v>
      </c>
      <c r="L56" s="318" t="s">
        <v>537</v>
      </c>
      <c r="M56" s="319" t="s">
        <v>536</v>
      </c>
    </row>
    <row r="57" spans="1:13">
      <c r="A57" s="300" t="s">
        <v>371</v>
      </c>
      <c r="B57" s="300" t="s">
        <v>373</v>
      </c>
      <c r="C57" s="300" t="s">
        <v>372</v>
      </c>
      <c r="D57" s="300" t="s">
        <v>371</v>
      </c>
      <c r="L57" s="318" t="s">
        <v>539</v>
      </c>
      <c r="M57" s="319" t="s">
        <v>538</v>
      </c>
    </row>
    <row r="58" spans="1:13">
      <c r="A58" s="300" t="s">
        <v>371</v>
      </c>
      <c r="B58" s="300" t="s">
        <v>375</v>
      </c>
      <c r="C58" s="300" t="s">
        <v>374</v>
      </c>
      <c r="D58" s="300" t="s">
        <v>371</v>
      </c>
      <c r="L58" s="318" t="s">
        <v>541</v>
      </c>
      <c r="M58" s="319" t="s">
        <v>540</v>
      </c>
    </row>
    <row r="59" spans="1:13">
      <c r="A59" s="300" t="s">
        <v>371</v>
      </c>
      <c r="B59" s="300" t="s">
        <v>377</v>
      </c>
      <c r="C59" s="300" t="s">
        <v>376</v>
      </c>
      <c r="D59" s="300" t="s">
        <v>371</v>
      </c>
      <c r="L59" s="318" t="s">
        <v>543</v>
      </c>
      <c r="M59" s="319" t="s">
        <v>542</v>
      </c>
    </row>
    <row r="60" spans="1:13">
      <c r="A60" s="300" t="s">
        <v>371</v>
      </c>
      <c r="B60" s="300" t="s">
        <v>379</v>
      </c>
      <c r="C60" s="300" t="s">
        <v>378</v>
      </c>
      <c r="D60" s="300" t="s">
        <v>371</v>
      </c>
      <c r="L60" s="318" t="s">
        <v>545</v>
      </c>
      <c r="M60" s="319" t="s">
        <v>544</v>
      </c>
    </row>
    <row r="61" spans="1:13">
      <c r="A61" s="300" t="s">
        <v>371</v>
      </c>
      <c r="B61" s="300" t="s">
        <v>381</v>
      </c>
      <c r="C61" s="300" t="s">
        <v>380</v>
      </c>
      <c r="D61" s="300" t="s">
        <v>371</v>
      </c>
      <c r="L61" s="318" t="s">
        <v>547</v>
      </c>
      <c r="M61" s="319" t="s">
        <v>546</v>
      </c>
    </row>
    <row r="62" spans="1:13">
      <c r="A62" s="300" t="s">
        <v>371</v>
      </c>
      <c r="B62" s="300" t="s">
        <v>383</v>
      </c>
      <c r="C62" s="300" t="s">
        <v>382</v>
      </c>
      <c r="D62" s="300" t="s">
        <v>371</v>
      </c>
      <c r="L62" s="318" t="s">
        <v>549</v>
      </c>
      <c r="M62" s="319" t="s">
        <v>548</v>
      </c>
    </row>
    <row r="63" spans="1:13">
      <c r="A63" s="300" t="s">
        <v>384</v>
      </c>
      <c r="B63" s="300" t="s">
        <v>385</v>
      </c>
      <c r="C63" s="300" t="s">
        <v>170</v>
      </c>
      <c r="D63" s="300" t="s">
        <v>384</v>
      </c>
      <c r="L63" s="318" t="s">
        <v>551</v>
      </c>
      <c r="M63" s="319" t="s">
        <v>550</v>
      </c>
    </row>
    <row r="64" spans="1:13">
      <c r="A64" s="300" t="s">
        <v>384</v>
      </c>
      <c r="B64" s="300" t="s">
        <v>386</v>
      </c>
      <c r="C64" s="300" t="s">
        <v>171</v>
      </c>
      <c r="D64" s="300" t="s">
        <v>384</v>
      </c>
      <c r="L64" s="318" t="s">
        <v>553</v>
      </c>
      <c r="M64" s="319" t="s">
        <v>552</v>
      </c>
    </row>
    <row r="65" spans="1:13">
      <c r="A65" s="300" t="s">
        <v>384</v>
      </c>
      <c r="B65" s="300" t="s">
        <v>387</v>
      </c>
      <c r="C65" s="300" t="s">
        <v>172</v>
      </c>
      <c r="D65" s="300" t="s">
        <v>384</v>
      </c>
      <c r="L65" s="318" t="s">
        <v>555</v>
      </c>
      <c r="M65" s="319" t="s">
        <v>554</v>
      </c>
    </row>
    <row r="66" spans="1:13">
      <c r="A66" s="300" t="s">
        <v>384</v>
      </c>
      <c r="B66" s="300" t="s">
        <v>388</v>
      </c>
      <c r="C66" s="300" t="s">
        <v>173</v>
      </c>
      <c r="D66" s="300" t="s">
        <v>384</v>
      </c>
      <c r="L66" s="318" t="s">
        <v>557</v>
      </c>
      <c r="M66" s="319" t="s">
        <v>556</v>
      </c>
    </row>
    <row r="67" spans="1:13">
      <c r="A67" s="300" t="s">
        <v>384</v>
      </c>
      <c r="B67" s="300" t="s">
        <v>389</v>
      </c>
      <c r="C67" s="300" t="s">
        <v>174</v>
      </c>
      <c r="D67" s="300" t="s">
        <v>384</v>
      </c>
      <c r="L67" s="318" t="s">
        <v>559</v>
      </c>
      <c r="M67" s="319" t="s">
        <v>558</v>
      </c>
    </row>
    <row r="68" spans="1:13">
      <c r="A68" s="300" t="s">
        <v>384</v>
      </c>
      <c r="B68" s="300" t="s">
        <v>390</v>
      </c>
      <c r="C68" s="300" t="s">
        <v>175</v>
      </c>
      <c r="D68" s="300" t="s">
        <v>384</v>
      </c>
      <c r="L68" s="318" t="s">
        <v>561</v>
      </c>
      <c r="M68" s="319" t="s">
        <v>560</v>
      </c>
    </row>
    <row r="69" spans="1:13">
      <c r="A69" s="300" t="s">
        <v>391</v>
      </c>
      <c r="B69" s="300" t="s">
        <v>392</v>
      </c>
      <c r="C69" s="300" t="s">
        <v>176</v>
      </c>
      <c r="D69" s="300" t="s">
        <v>391</v>
      </c>
      <c r="L69" s="318" t="s">
        <v>563</v>
      </c>
      <c r="M69" s="319" t="s">
        <v>562</v>
      </c>
    </row>
    <row r="70" spans="1:13">
      <c r="A70" s="300" t="s">
        <v>391</v>
      </c>
      <c r="B70" s="300" t="s">
        <v>393</v>
      </c>
      <c r="C70" s="300" t="s">
        <v>177</v>
      </c>
      <c r="D70" s="300" t="s">
        <v>391</v>
      </c>
      <c r="L70" s="318" t="s">
        <v>565</v>
      </c>
      <c r="M70" s="319" t="s">
        <v>564</v>
      </c>
    </row>
    <row r="71" spans="1:13">
      <c r="A71" s="300" t="s">
        <v>391</v>
      </c>
      <c r="B71" s="300" t="s">
        <v>394</v>
      </c>
      <c r="C71" s="300" t="s">
        <v>178</v>
      </c>
      <c r="D71" s="300" t="s">
        <v>391</v>
      </c>
      <c r="L71" s="318" t="s">
        <v>567</v>
      </c>
      <c r="M71" s="319" t="s">
        <v>566</v>
      </c>
    </row>
    <row r="72" spans="1:13">
      <c r="A72" s="300" t="s">
        <v>391</v>
      </c>
      <c r="B72" s="300" t="s">
        <v>395</v>
      </c>
      <c r="C72" s="300" t="s">
        <v>179</v>
      </c>
      <c r="D72" s="300" t="s">
        <v>391</v>
      </c>
      <c r="L72" s="318" t="s">
        <v>569</v>
      </c>
      <c r="M72" s="319" t="s">
        <v>568</v>
      </c>
    </row>
    <row r="73" spans="1:13">
      <c r="A73" s="300" t="s">
        <v>391</v>
      </c>
      <c r="B73" s="300" t="s">
        <v>396</v>
      </c>
      <c r="C73" s="300" t="s">
        <v>180</v>
      </c>
      <c r="D73" s="300" t="s">
        <v>391</v>
      </c>
      <c r="L73" s="318" t="s">
        <v>571</v>
      </c>
      <c r="M73" s="319" t="s">
        <v>570</v>
      </c>
    </row>
    <row r="74" spans="1:13">
      <c r="A74" s="300" t="s">
        <v>397</v>
      </c>
      <c r="B74" s="300" t="s">
        <v>398</v>
      </c>
      <c r="C74" s="300" t="s">
        <v>181</v>
      </c>
      <c r="D74" s="300" t="s">
        <v>397</v>
      </c>
      <c r="L74" s="318" t="s">
        <v>573</v>
      </c>
      <c r="M74" s="319" t="s">
        <v>572</v>
      </c>
    </row>
    <row r="75" spans="1:13">
      <c r="A75" s="300" t="s">
        <v>397</v>
      </c>
      <c r="B75" s="300" t="s">
        <v>399</v>
      </c>
      <c r="C75" s="300" t="s">
        <v>182</v>
      </c>
      <c r="D75" s="300" t="s">
        <v>397</v>
      </c>
      <c r="L75" s="318" t="s">
        <v>575</v>
      </c>
      <c r="M75" s="319" t="s">
        <v>574</v>
      </c>
    </row>
    <row r="76" spans="1:13">
      <c r="A76" s="300" t="s">
        <v>397</v>
      </c>
      <c r="B76" s="300" t="s">
        <v>400</v>
      </c>
      <c r="C76" s="300" t="s">
        <v>183</v>
      </c>
      <c r="D76" s="300" t="s">
        <v>397</v>
      </c>
      <c r="L76" s="318" t="s">
        <v>577</v>
      </c>
      <c r="M76" s="319" t="s">
        <v>576</v>
      </c>
    </row>
    <row r="77" spans="1:13">
      <c r="A77" s="300" t="s">
        <v>397</v>
      </c>
      <c r="B77" s="300" t="s">
        <v>401</v>
      </c>
      <c r="C77" s="300" t="s">
        <v>184</v>
      </c>
      <c r="D77" s="300" t="s">
        <v>397</v>
      </c>
      <c r="L77" s="318" t="s">
        <v>579</v>
      </c>
      <c r="M77" s="319" t="s">
        <v>578</v>
      </c>
    </row>
    <row r="78" spans="1:13">
      <c r="A78" s="300" t="s">
        <v>397</v>
      </c>
      <c r="B78" s="300" t="s">
        <v>402</v>
      </c>
      <c r="C78" s="300" t="s">
        <v>185</v>
      </c>
      <c r="D78" s="300" t="s">
        <v>397</v>
      </c>
      <c r="L78" s="318" t="s">
        <v>581</v>
      </c>
      <c r="M78" s="319" t="s">
        <v>580</v>
      </c>
    </row>
    <row r="79" spans="1:13">
      <c r="A79" s="300" t="s">
        <v>397</v>
      </c>
      <c r="B79" s="300" t="s">
        <v>403</v>
      </c>
      <c r="C79" s="300" t="s">
        <v>186</v>
      </c>
      <c r="D79" s="300" t="s">
        <v>397</v>
      </c>
      <c r="L79" s="318" t="s">
        <v>583</v>
      </c>
      <c r="M79" s="319" t="s">
        <v>582</v>
      </c>
    </row>
    <row r="80" spans="1:13">
      <c r="A80" s="300" t="s">
        <v>397</v>
      </c>
      <c r="B80" s="300" t="s">
        <v>404</v>
      </c>
      <c r="C80" s="300" t="s">
        <v>187</v>
      </c>
      <c r="D80" s="300" t="s">
        <v>397</v>
      </c>
      <c r="L80" s="318" t="s">
        <v>585</v>
      </c>
      <c r="M80" s="319" t="s">
        <v>584</v>
      </c>
    </row>
    <row r="81" spans="1:13">
      <c r="A81" s="300" t="s">
        <v>397</v>
      </c>
      <c r="B81" s="300" t="s">
        <v>405</v>
      </c>
      <c r="C81" s="300" t="s">
        <v>188</v>
      </c>
      <c r="D81" s="300" t="s">
        <v>397</v>
      </c>
      <c r="L81" s="318" t="s">
        <v>587</v>
      </c>
      <c r="M81" s="319" t="s">
        <v>586</v>
      </c>
    </row>
    <row r="82" spans="1:13">
      <c r="A82" s="300" t="s">
        <v>397</v>
      </c>
      <c r="B82" s="300" t="s">
        <v>406</v>
      </c>
      <c r="C82" s="300" t="s">
        <v>189</v>
      </c>
      <c r="D82" s="300" t="s">
        <v>397</v>
      </c>
      <c r="L82" s="318" t="s">
        <v>589</v>
      </c>
      <c r="M82" s="319" t="s">
        <v>588</v>
      </c>
    </row>
    <row r="83" spans="1:13">
      <c r="A83" s="300" t="s">
        <v>397</v>
      </c>
      <c r="B83" s="300" t="s">
        <v>407</v>
      </c>
      <c r="C83" s="300" t="s">
        <v>190</v>
      </c>
      <c r="D83" s="300" t="s">
        <v>397</v>
      </c>
      <c r="L83" s="318" t="s">
        <v>591</v>
      </c>
      <c r="M83" s="319" t="s">
        <v>590</v>
      </c>
    </row>
    <row r="84" spans="1:13">
      <c r="A84" s="300" t="s">
        <v>397</v>
      </c>
      <c r="B84" s="300" t="s">
        <v>408</v>
      </c>
      <c r="C84" s="300" t="s">
        <v>191</v>
      </c>
      <c r="D84" s="300" t="s">
        <v>397</v>
      </c>
      <c r="L84" s="318" t="s">
        <v>593</v>
      </c>
      <c r="M84" s="319" t="s">
        <v>592</v>
      </c>
    </row>
    <row r="85" spans="1:13">
      <c r="A85" s="300" t="s">
        <v>397</v>
      </c>
      <c r="B85" s="300" t="s">
        <v>409</v>
      </c>
      <c r="C85" s="300" t="s">
        <v>192</v>
      </c>
      <c r="D85" s="300" t="s">
        <v>397</v>
      </c>
      <c r="L85" s="318" t="s">
        <v>595</v>
      </c>
      <c r="M85" s="319" t="s">
        <v>594</v>
      </c>
    </row>
    <row r="86" spans="1:13">
      <c r="A86" s="300" t="s">
        <v>410</v>
      </c>
      <c r="B86" s="300" t="s">
        <v>411</v>
      </c>
      <c r="C86" s="300" t="s">
        <v>193</v>
      </c>
      <c r="D86" s="300" t="s">
        <v>410</v>
      </c>
      <c r="L86" s="318" t="s">
        <v>597</v>
      </c>
      <c r="M86" s="319" t="s">
        <v>596</v>
      </c>
    </row>
    <row r="87" spans="1:13">
      <c r="A87" s="300" t="s">
        <v>412</v>
      </c>
      <c r="B87" s="300" t="s">
        <v>413</v>
      </c>
      <c r="C87" s="300" t="s">
        <v>194</v>
      </c>
      <c r="D87" s="300" t="s">
        <v>412</v>
      </c>
      <c r="L87" s="318" t="s">
        <v>599</v>
      </c>
      <c r="M87" s="319" t="s">
        <v>598</v>
      </c>
    </row>
    <row r="88" spans="1:13">
      <c r="A88" s="300" t="s">
        <v>412</v>
      </c>
      <c r="B88" s="300" t="s">
        <v>414</v>
      </c>
      <c r="C88" s="300" t="s">
        <v>195</v>
      </c>
      <c r="D88" s="300" t="s">
        <v>412</v>
      </c>
      <c r="L88" s="318" t="s">
        <v>601</v>
      </c>
      <c r="M88" s="319" t="s">
        <v>600</v>
      </c>
    </row>
    <row r="89" spans="1:13">
      <c r="A89" s="300" t="s">
        <v>412</v>
      </c>
      <c r="B89" s="300" t="s">
        <v>415</v>
      </c>
      <c r="C89" s="300" t="s">
        <v>196</v>
      </c>
      <c r="D89" s="300" t="s">
        <v>412</v>
      </c>
      <c r="L89" s="318" t="s">
        <v>603</v>
      </c>
      <c r="M89" s="319" t="s">
        <v>602</v>
      </c>
    </row>
    <row r="90" spans="1:13">
      <c r="A90" s="300" t="s">
        <v>412</v>
      </c>
      <c r="B90" s="300" t="s">
        <v>416</v>
      </c>
      <c r="C90" s="300" t="s">
        <v>197</v>
      </c>
      <c r="D90" s="300" t="s">
        <v>412</v>
      </c>
      <c r="L90" s="318" t="s">
        <v>605</v>
      </c>
      <c r="M90" s="319" t="s">
        <v>604</v>
      </c>
    </row>
    <row r="91" spans="1:13">
      <c r="A91" s="300" t="s">
        <v>412</v>
      </c>
      <c r="B91" s="300" t="s">
        <v>417</v>
      </c>
      <c r="C91" s="300" t="s">
        <v>198</v>
      </c>
      <c r="D91" s="300" t="s">
        <v>412</v>
      </c>
      <c r="L91" s="318" t="s">
        <v>607</v>
      </c>
      <c r="M91" s="319" t="s">
        <v>606</v>
      </c>
    </row>
    <row r="92" spans="1:13">
      <c r="A92" s="300" t="s">
        <v>412</v>
      </c>
      <c r="B92" s="300" t="s">
        <v>418</v>
      </c>
      <c r="C92" s="300" t="s">
        <v>199</v>
      </c>
      <c r="D92" s="300" t="s">
        <v>412</v>
      </c>
      <c r="L92" s="318" t="s">
        <v>609</v>
      </c>
      <c r="M92" s="319" t="s">
        <v>608</v>
      </c>
    </row>
    <row r="93" spans="1:13">
      <c r="A93" s="300" t="s">
        <v>412</v>
      </c>
      <c r="B93" s="300" t="s">
        <v>420</v>
      </c>
      <c r="C93" s="300" t="s">
        <v>419</v>
      </c>
      <c r="D93" s="300" t="s">
        <v>412</v>
      </c>
      <c r="L93" s="318" t="s">
        <v>611</v>
      </c>
      <c r="M93" s="319" t="s">
        <v>610</v>
      </c>
    </row>
    <row r="94" spans="1:13">
      <c r="A94" s="300" t="s">
        <v>421</v>
      </c>
      <c r="B94" s="300" t="s">
        <v>422</v>
      </c>
      <c r="C94" s="300" t="s">
        <v>200</v>
      </c>
      <c r="D94" s="300" t="s">
        <v>421</v>
      </c>
      <c r="L94" s="318" t="s">
        <v>613</v>
      </c>
      <c r="M94" s="319" t="s">
        <v>612</v>
      </c>
    </row>
    <row r="95" spans="1:13">
      <c r="A95" s="300" t="s">
        <v>421</v>
      </c>
      <c r="B95" s="300" t="s">
        <v>423</v>
      </c>
      <c r="C95" s="300" t="s">
        <v>201</v>
      </c>
      <c r="D95" s="300" t="s">
        <v>421</v>
      </c>
      <c r="L95" s="318" t="s">
        <v>615</v>
      </c>
      <c r="M95" s="319" t="s">
        <v>614</v>
      </c>
    </row>
    <row r="96" spans="1:13">
      <c r="A96" s="300" t="s">
        <v>421</v>
      </c>
      <c r="B96" s="300" t="s">
        <v>424</v>
      </c>
      <c r="C96" s="300" t="s">
        <v>202</v>
      </c>
      <c r="D96" s="300" t="s">
        <v>421</v>
      </c>
      <c r="L96" s="318" t="s">
        <v>617</v>
      </c>
      <c r="M96" s="319" t="s">
        <v>616</v>
      </c>
    </row>
    <row r="97" spans="1:13">
      <c r="A97" s="300" t="s">
        <v>421</v>
      </c>
      <c r="B97" s="300" t="s">
        <v>425</v>
      </c>
      <c r="C97" s="300" t="s">
        <v>203</v>
      </c>
      <c r="D97" s="300" t="s">
        <v>421</v>
      </c>
      <c r="L97" s="318" t="s">
        <v>619</v>
      </c>
      <c r="M97" s="319" t="s">
        <v>618</v>
      </c>
    </row>
    <row r="98" spans="1:13">
      <c r="A98" s="300" t="s">
        <v>421</v>
      </c>
      <c r="B98" s="300" t="s">
        <v>426</v>
      </c>
      <c r="C98" s="300" t="s">
        <v>204</v>
      </c>
      <c r="D98" s="300" t="s">
        <v>421</v>
      </c>
      <c r="L98" s="318" t="s">
        <v>621</v>
      </c>
      <c r="M98" s="319" t="s">
        <v>620</v>
      </c>
    </row>
    <row r="99" spans="1:13">
      <c r="B99" s="279"/>
      <c r="C99" s="279" t="s">
        <v>427</v>
      </c>
      <c r="L99" s="318" t="s">
        <v>624</v>
      </c>
      <c r="M99" s="319" t="s">
        <v>148</v>
      </c>
    </row>
    <row r="100" spans="1:13">
      <c r="B100" s="279" t="s">
        <v>429</v>
      </c>
      <c r="C100" s="279" t="s">
        <v>428</v>
      </c>
      <c r="L100" s="318" t="s">
        <v>625</v>
      </c>
      <c r="M100" s="319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02"/>
  <sheetViews>
    <sheetView showGridLines="0" topLeftCell="A472" workbookViewId="0">
      <selection activeCell="B509" sqref="B509"/>
    </sheetView>
  </sheetViews>
  <sheetFormatPr baseColWidth="10" defaultRowHeight="15"/>
  <cols>
    <col min="1" max="1" width="23.28515625" bestFit="1" customWidth="1"/>
    <col min="2" max="2" width="70.7109375" bestFit="1" customWidth="1"/>
    <col min="3" max="3" width="11.85546875" bestFit="1" customWidth="1"/>
    <col min="4" max="4" width="23.28515625" bestFit="1" customWidth="1"/>
  </cols>
  <sheetData>
    <row r="2" spans="1:4">
      <c r="A2" t="s">
        <v>626</v>
      </c>
      <c r="B2" t="s">
        <v>627</v>
      </c>
      <c r="C2" t="s">
        <v>628</v>
      </c>
      <c r="D2" t="s">
        <v>626</v>
      </c>
    </row>
    <row r="3" spans="1:4">
      <c r="A3" t="s">
        <v>629</v>
      </c>
      <c r="B3" t="s">
        <v>630</v>
      </c>
      <c r="C3">
        <v>6210020609</v>
      </c>
      <c r="D3" t="s">
        <v>629</v>
      </c>
    </row>
    <row r="4" spans="1:4">
      <c r="A4" t="s">
        <v>629</v>
      </c>
      <c r="B4" t="s">
        <v>631</v>
      </c>
      <c r="C4">
        <v>6210020602</v>
      </c>
      <c r="D4" t="s">
        <v>629</v>
      </c>
    </row>
    <row r="5" spans="1:4">
      <c r="A5" t="s">
        <v>629</v>
      </c>
      <c r="B5" t="s">
        <v>632</v>
      </c>
      <c r="C5">
        <v>6210020601</v>
      </c>
      <c r="D5" t="s">
        <v>629</v>
      </c>
    </row>
    <row r="6" spans="1:4">
      <c r="A6" t="s">
        <v>629</v>
      </c>
      <c r="B6" t="s">
        <v>633</v>
      </c>
      <c r="C6">
        <v>6210020605</v>
      </c>
      <c r="D6" t="s">
        <v>629</v>
      </c>
    </row>
    <row r="7" spans="1:4">
      <c r="A7" t="s">
        <v>629</v>
      </c>
      <c r="B7" t="s">
        <v>634</v>
      </c>
      <c r="C7">
        <v>6210020607</v>
      </c>
      <c r="D7" t="s">
        <v>629</v>
      </c>
    </row>
    <row r="8" spans="1:4">
      <c r="A8" t="s">
        <v>629</v>
      </c>
      <c r="B8" t="s">
        <v>635</v>
      </c>
      <c r="C8">
        <v>6210020608</v>
      </c>
      <c r="D8" t="s">
        <v>629</v>
      </c>
    </row>
    <row r="9" spans="1:4">
      <c r="A9" t="s">
        <v>629</v>
      </c>
      <c r="B9" t="s">
        <v>636</v>
      </c>
      <c r="C9">
        <v>6210020603</v>
      </c>
      <c r="D9" t="s">
        <v>629</v>
      </c>
    </row>
    <row r="10" spans="1:4">
      <c r="A10" t="s">
        <v>629</v>
      </c>
      <c r="B10" t="s">
        <v>637</v>
      </c>
      <c r="C10">
        <v>6210020604</v>
      </c>
      <c r="D10" t="s">
        <v>629</v>
      </c>
    </row>
    <row r="11" spans="1:4">
      <c r="A11" t="s">
        <v>629</v>
      </c>
      <c r="B11" t="s">
        <v>638</v>
      </c>
      <c r="C11">
        <v>6210020610</v>
      </c>
      <c r="D11" t="s">
        <v>629</v>
      </c>
    </row>
    <row r="12" spans="1:4">
      <c r="A12" t="s">
        <v>629</v>
      </c>
      <c r="B12" t="s">
        <v>639</v>
      </c>
      <c r="C12">
        <v>6210020606</v>
      </c>
      <c r="D12" t="s">
        <v>629</v>
      </c>
    </row>
    <row r="13" spans="1:4">
      <c r="A13" t="s">
        <v>629</v>
      </c>
      <c r="B13" t="s">
        <v>640</v>
      </c>
      <c r="C13">
        <v>6210100301</v>
      </c>
      <c r="D13" t="s">
        <v>629</v>
      </c>
    </row>
    <row r="14" spans="1:4">
      <c r="A14" t="s">
        <v>629</v>
      </c>
      <c r="B14" t="s">
        <v>641</v>
      </c>
      <c r="C14">
        <v>6210020902</v>
      </c>
      <c r="D14" t="s">
        <v>629</v>
      </c>
    </row>
    <row r="15" spans="1:4">
      <c r="A15" t="s">
        <v>629</v>
      </c>
      <c r="B15" t="s">
        <v>642</v>
      </c>
      <c r="C15">
        <v>6210020901</v>
      </c>
      <c r="D15" t="s">
        <v>629</v>
      </c>
    </row>
    <row r="16" spans="1:4">
      <c r="A16" t="s">
        <v>629</v>
      </c>
      <c r="B16" t="s">
        <v>643</v>
      </c>
      <c r="C16">
        <v>6210020101</v>
      </c>
      <c r="D16" t="s">
        <v>629</v>
      </c>
    </row>
    <row r="17" spans="1:4">
      <c r="A17" t="s">
        <v>629</v>
      </c>
      <c r="B17" t="s">
        <v>644</v>
      </c>
      <c r="C17">
        <v>6210021201</v>
      </c>
      <c r="D17" t="s">
        <v>629</v>
      </c>
    </row>
    <row r="18" spans="1:4">
      <c r="A18" t="s">
        <v>629</v>
      </c>
      <c r="B18" t="s">
        <v>645</v>
      </c>
      <c r="C18">
        <v>6210021202</v>
      </c>
      <c r="D18" t="s">
        <v>629</v>
      </c>
    </row>
    <row r="19" spans="1:4">
      <c r="A19" t="s">
        <v>629</v>
      </c>
      <c r="B19" t="s">
        <v>646</v>
      </c>
      <c r="C19">
        <v>6210021203</v>
      </c>
      <c r="D19" t="s">
        <v>629</v>
      </c>
    </row>
    <row r="20" spans="1:4">
      <c r="A20" t="s">
        <v>629</v>
      </c>
      <c r="B20" t="s">
        <v>647</v>
      </c>
      <c r="C20">
        <v>6210021204</v>
      </c>
      <c r="D20" t="s">
        <v>629</v>
      </c>
    </row>
    <row r="21" spans="1:4">
      <c r="A21" t="s">
        <v>629</v>
      </c>
      <c r="B21" t="s">
        <v>648</v>
      </c>
      <c r="C21">
        <v>6210022002</v>
      </c>
      <c r="D21" t="s">
        <v>629</v>
      </c>
    </row>
    <row r="22" spans="1:4">
      <c r="A22" t="s">
        <v>629</v>
      </c>
      <c r="B22" t="s">
        <v>649</v>
      </c>
      <c r="C22">
        <v>6210022001</v>
      </c>
      <c r="D22" t="s">
        <v>629</v>
      </c>
    </row>
    <row r="23" spans="1:4">
      <c r="A23" t="s">
        <v>629</v>
      </c>
      <c r="B23" t="s">
        <v>650</v>
      </c>
      <c r="C23">
        <v>6210022201</v>
      </c>
      <c r="D23" t="s">
        <v>629</v>
      </c>
    </row>
    <row r="24" spans="1:4">
      <c r="A24" t="s">
        <v>629</v>
      </c>
      <c r="B24" t="s">
        <v>651</v>
      </c>
      <c r="C24">
        <v>6210020501</v>
      </c>
      <c r="D24" t="s">
        <v>629</v>
      </c>
    </row>
    <row r="25" spans="1:4">
      <c r="A25" t="s">
        <v>629</v>
      </c>
      <c r="B25" t="s">
        <v>652</v>
      </c>
      <c r="C25">
        <v>6210020505</v>
      </c>
      <c r="D25" t="s">
        <v>629</v>
      </c>
    </row>
    <row r="26" spans="1:4">
      <c r="A26" t="s">
        <v>629</v>
      </c>
      <c r="B26" t="s">
        <v>653</v>
      </c>
      <c r="C26">
        <v>6210020503</v>
      </c>
      <c r="D26" t="s">
        <v>629</v>
      </c>
    </row>
    <row r="27" spans="1:4">
      <c r="A27" t="s">
        <v>629</v>
      </c>
      <c r="B27" t="s">
        <v>654</v>
      </c>
      <c r="C27">
        <v>6210100501</v>
      </c>
      <c r="D27" t="s">
        <v>629</v>
      </c>
    </row>
    <row r="28" spans="1:4">
      <c r="A28" t="s">
        <v>629</v>
      </c>
      <c r="B28" t="s">
        <v>655</v>
      </c>
      <c r="C28">
        <v>6210021601</v>
      </c>
      <c r="D28" t="s">
        <v>629</v>
      </c>
    </row>
    <row r="29" spans="1:4">
      <c r="A29" t="s">
        <v>629</v>
      </c>
      <c r="B29" t="s">
        <v>656</v>
      </c>
      <c r="C29">
        <v>6210021602</v>
      </c>
      <c r="D29" t="s">
        <v>629</v>
      </c>
    </row>
    <row r="30" spans="1:4">
      <c r="A30" t="s">
        <v>629</v>
      </c>
      <c r="B30" t="s">
        <v>657</v>
      </c>
      <c r="C30">
        <v>6210020202</v>
      </c>
      <c r="D30" t="s">
        <v>629</v>
      </c>
    </row>
    <row r="31" spans="1:4">
      <c r="A31" t="s">
        <v>629</v>
      </c>
      <c r="B31" t="s">
        <v>658</v>
      </c>
      <c r="C31">
        <v>6210020201</v>
      </c>
      <c r="D31" t="s">
        <v>629</v>
      </c>
    </row>
    <row r="32" spans="1:4">
      <c r="A32" t="s">
        <v>629</v>
      </c>
      <c r="B32" t="s">
        <v>659</v>
      </c>
      <c r="C32">
        <v>6210020203</v>
      </c>
      <c r="D32" t="s">
        <v>629</v>
      </c>
    </row>
    <row r="33" spans="1:4">
      <c r="A33" t="s">
        <v>629</v>
      </c>
      <c r="B33" t="s">
        <v>660</v>
      </c>
      <c r="C33">
        <v>6210080106</v>
      </c>
      <c r="D33" t="s">
        <v>629</v>
      </c>
    </row>
    <row r="34" spans="1:4">
      <c r="A34" t="s">
        <v>629</v>
      </c>
      <c r="B34" t="s">
        <v>661</v>
      </c>
      <c r="C34">
        <v>6210080108</v>
      </c>
      <c r="D34" t="s">
        <v>629</v>
      </c>
    </row>
    <row r="35" spans="1:4">
      <c r="A35" t="s">
        <v>629</v>
      </c>
      <c r="B35" t="s">
        <v>662</v>
      </c>
      <c r="C35">
        <v>6210080107</v>
      </c>
      <c r="D35" t="s">
        <v>629</v>
      </c>
    </row>
    <row r="36" spans="1:4">
      <c r="A36" t="s">
        <v>629</v>
      </c>
      <c r="B36" t="s">
        <v>663</v>
      </c>
      <c r="C36">
        <v>6210080101</v>
      </c>
      <c r="D36" t="s">
        <v>629</v>
      </c>
    </row>
    <row r="37" spans="1:4">
      <c r="A37" t="s">
        <v>629</v>
      </c>
      <c r="B37" t="s">
        <v>664</v>
      </c>
      <c r="C37">
        <v>6210080103</v>
      </c>
      <c r="D37" t="s">
        <v>629</v>
      </c>
    </row>
    <row r="38" spans="1:4">
      <c r="A38" t="s">
        <v>629</v>
      </c>
      <c r="B38" t="s">
        <v>665</v>
      </c>
      <c r="C38">
        <v>6210080102</v>
      </c>
      <c r="D38" t="s">
        <v>629</v>
      </c>
    </row>
    <row r="39" spans="1:4">
      <c r="A39" t="s">
        <v>629</v>
      </c>
      <c r="B39" t="s">
        <v>666</v>
      </c>
      <c r="C39">
        <v>6210080104</v>
      </c>
      <c r="D39" t="s">
        <v>629</v>
      </c>
    </row>
    <row r="40" spans="1:4">
      <c r="A40" t="s">
        <v>629</v>
      </c>
      <c r="B40" t="s">
        <v>667</v>
      </c>
      <c r="C40">
        <v>6210080105</v>
      </c>
      <c r="D40" t="s">
        <v>629</v>
      </c>
    </row>
    <row r="41" spans="1:4">
      <c r="A41" t="s">
        <v>629</v>
      </c>
      <c r="B41" t="s">
        <v>668</v>
      </c>
      <c r="C41">
        <v>6210021815</v>
      </c>
      <c r="D41" t="s">
        <v>629</v>
      </c>
    </row>
    <row r="42" spans="1:4">
      <c r="A42" t="s">
        <v>629</v>
      </c>
      <c r="B42" t="s">
        <v>669</v>
      </c>
      <c r="C42">
        <v>6210020709</v>
      </c>
      <c r="D42" t="s">
        <v>629</v>
      </c>
    </row>
    <row r="43" spans="1:4">
      <c r="A43" t="s">
        <v>629</v>
      </c>
      <c r="B43" t="s">
        <v>670</v>
      </c>
      <c r="C43">
        <v>6210020710</v>
      </c>
      <c r="D43" t="s">
        <v>629</v>
      </c>
    </row>
    <row r="44" spans="1:4">
      <c r="A44" t="s">
        <v>629</v>
      </c>
      <c r="B44" t="s">
        <v>671</v>
      </c>
      <c r="C44">
        <v>6210020702</v>
      </c>
      <c r="D44" t="s">
        <v>629</v>
      </c>
    </row>
    <row r="45" spans="1:4">
      <c r="A45" t="s">
        <v>629</v>
      </c>
      <c r="B45" t="s">
        <v>672</v>
      </c>
      <c r="C45">
        <v>6210020701</v>
      </c>
      <c r="D45" t="s">
        <v>629</v>
      </c>
    </row>
    <row r="46" spans="1:4">
      <c r="A46" t="s">
        <v>629</v>
      </c>
      <c r="B46" t="s">
        <v>673</v>
      </c>
      <c r="C46">
        <v>6210020705</v>
      </c>
      <c r="D46" t="s">
        <v>629</v>
      </c>
    </row>
    <row r="47" spans="1:4">
      <c r="A47" t="s">
        <v>629</v>
      </c>
      <c r="B47" t="s">
        <v>674</v>
      </c>
      <c r="C47">
        <v>6210020707</v>
      </c>
      <c r="D47" t="s">
        <v>629</v>
      </c>
    </row>
    <row r="48" spans="1:4">
      <c r="A48" t="s">
        <v>629</v>
      </c>
      <c r="B48" t="s">
        <v>675</v>
      </c>
      <c r="C48">
        <v>6210020708</v>
      </c>
      <c r="D48" t="s">
        <v>629</v>
      </c>
    </row>
    <row r="49" spans="1:4">
      <c r="A49" t="s">
        <v>629</v>
      </c>
      <c r="B49" t="s">
        <v>676</v>
      </c>
      <c r="C49">
        <v>6210020703</v>
      </c>
      <c r="D49" t="s">
        <v>629</v>
      </c>
    </row>
    <row r="50" spans="1:4">
      <c r="A50" t="s">
        <v>629</v>
      </c>
      <c r="B50" t="s">
        <v>677</v>
      </c>
      <c r="C50">
        <v>6210020704</v>
      </c>
      <c r="D50" t="s">
        <v>629</v>
      </c>
    </row>
    <row r="51" spans="1:4">
      <c r="A51" t="s">
        <v>629</v>
      </c>
      <c r="B51" t="s">
        <v>678</v>
      </c>
      <c r="C51">
        <v>6210020712</v>
      </c>
      <c r="D51" t="s">
        <v>629</v>
      </c>
    </row>
    <row r="52" spans="1:4">
      <c r="A52" t="s">
        <v>629</v>
      </c>
      <c r="B52" t="s">
        <v>679</v>
      </c>
      <c r="C52">
        <v>6210020711</v>
      </c>
      <c r="D52" t="s">
        <v>629</v>
      </c>
    </row>
    <row r="53" spans="1:4">
      <c r="A53" t="s">
        <v>629</v>
      </c>
      <c r="B53" t="s">
        <v>680</v>
      </c>
      <c r="C53">
        <v>6210020706</v>
      </c>
      <c r="D53" t="s">
        <v>629</v>
      </c>
    </row>
    <row r="54" spans="1:4">
      <c r="A54" t="s">
        <v>629</v>
      </c>
      <c r="B54" t="s">
        <v>681</v>
      </c>
      <c r="C54">
        <v>6210021801</v>
      </c>
      <c r="D54" t="s">
        <v>629</v>
      </c>
    </row>
    <row r="55" spans="1:4">
      <c r="A55" t="s">
        <v>629</v>
      </c>
      <c r="B55" t="s">
        <v>682</v>
      </c>
      <c r="C55">
        <v>6210021810</v>
      </c>
      <c r="D55" t="s">
        <v>629</v>
      </c>
    </row>
    <row r="56" spans="1:4">
      <c r="A56" t="s">
        <v>629</v>
      </c>
      <c r="B56" t="s">
        <v>683</v>
      </c>
      <c r="C56">
        <v>6210021802</v>
      </c>
      <c r="D56" t="s">
        <v>629</v>
      </c>
    </row>
    <row r="57" spans="1:4">
      <c r="A57" t="s">
        <v>629</v>
      </c>
      <c r="B57" t="s">
        <v>684</v>
      </c>
      <c r="C57">
        <v>6210021808</v>
      </c>
      <c r="D57" t="s">
        <v>629</v>
      </c>
    </row>
    <row r="58" spans="1:4">
      <c r="A58" t="s">
        <v>629</v>
      </c>
      <c r="B58" t="s">
        <v>685</v>
      </c>
      <c r="C58">
        <v>6210021803</v>
      </c>
      <c r="D58" t="s">
        <v>629</v>
      </c>
    </row>
    <row r="59" spans="1:4">
      <c r="A59" t="s">
        <v>629</v>
      </c>
      <c r="B59" t="s">
        <v>686</v>
      </c>
      <c r="C59">
        <v>6210021804</v>
      </c>
      <c r="D59" t="s">
        <v>629</v>
      </c>
    </row>
    <row r="60" spans="1:4">
      <c r="A60" t="s">
        <v>629</v>
      </c>
      <c r="B60" t="s">
        <v>687</v>
      </c>
      <c r="C60">
        <v>6210021809</v>
      </c>
      <c r="D60" t="s">
        <v>629</v>
      </c>
    </row>
    <row r="61" spans="1:4">
      <c r="A61" t="s">
        <v>629</v>
      </c>
      <c r="B61" t="s">
        <v>688</v>
      </c>
      <c r="C61">
        <v>6210021805</v>
      </c>
      <c r="D61" t="s">
        <v>629</v>
      </c>
    </row>
    <row r="62" spans="1:4">
      <c r="A62" t="s">
        <v>629</v>
      </c>
      <c r="B62" t="s">
        <v>689</v>
      </c>
      <c r="C62">
        <v>6210021814</v>
      </c>
      <c r="D62" t="s">
        <v>629</v>
      </c>
    </row>
    <row r="63" spans="1:4">
      <c r="A63" t="s">
        <v>629</v>
      </c>
      <c r="B63" t="s">
        <v>690</v>
      </c>
      <c r="C63">
        <v>6210021806</v>
      </c>
      <c r="D63" t="s">
        <v>629</v>
      </c>
    </row>
    <row r="64" spans="1:4">
      <c r="A64" t="s">
        <v>629</v>
      </c>
      <c r="B64" t="s">
        <v>691</v>
      </c>
      <c r="C64">
        <v>6210021807</v>
      </c>
      <c r="D64" t="s">
        <v>629</v>
      </c>
    </row>
    <row r="65" spans="1:4">
      <c r="A65" t="s">
        <v>629</v>
      </c>
      <c r="B65" t="s">
        <v>692</v>
      </c>
      <c r="C65">
        <v>6210021002</v>
      </c>
      <c r="D65" t="s">
        <v>629</v>
      </c>
    </row>
    <row r="66" spans="1:4">
      <c r="A66" t="s">
        <v>629</v>
      </c>
      <c r="B66" t="s">
        <v>693</v>
      </c>
      <c r="C66">
        <v>6210021001</v>
      </c>
      <c r="D66" t="s">
        <v>629</v>
      </c>
    </row>
    <row r="67" spans="1:4">
      <c r="A67" t="s">
        <v>629</v>
      </c>
      <c r="B67" t="s">
        <v>694</v>
      </c>
      <c r="C67">
        <v>6210021007</v>
      </c>
      <c r="D67" t="s">
        <v>629</v>
      </c>
    </row>
    <row r="68" spans="1:4">
      <c r="A68" t="s">
        <v>629</v>
      </c>
      <c r="B68" t="s">
        <v>695</v>
      </c>
      <c r="C68">
        <v>6210021005</v>
      </c>
      <c r="D68" t="s">
        <v>629</v>
      </c>
    </row>
    <row r="69" spans="1:4">
      <c r="A69" t="s">
        <v>629</v>
      </c>
      <c r="B69" t="s">
        <v>696</v>
      </c>
      <c r="C69">
        <v>6210021006</v>
      </c>
      <c r="D69" t="s">
        <v>629</v>
      </c>
    </row>
    <row r="70" spans="1:4">
      <c r="A70" t="s">
        <v>629</v>
      </c>
      <c r="B70" t="s">
        <v>697</v>
      </c>
      <c r="C70">
        <v>6210021008</v>
      </c>
      <c r="D70" t="s">
        <v>629</v>
      </c>
    </row>
    <row r="71" spans="1:4">
      <c r="A71" t="s">
        <v>629</v>
      </c>
      <c r="B71" t="s">
        <v>698</v>
      </c>
      <c r="C71">
        <v>6210021004</v>
      </c>
      <c r="D71" t="s">
        <v>629</v>
      </c>
    </row>
    <row r="72" spans="1:4">
      <c r="A72" t="s">
        <v>629</v>
      </c>
      <c r="B72" t="s">
        <v>699</v>
      </c>
      <c r="C72">
        <v>6210021003</v>
      </c>
      <c r="D72" t="s">
        <v>629</v>
      </c>
    </row>
    <row r="73" spans="1:4">
      <c r="A73" t="s">
        <v>629</v>
      </c>
      <c r="B73" t="s">
        <v>700</v>
      </c>
      <c r="C73">
        <v>6210021301</v>
      </c>
      <c r="D73" t="s">
        <v>629</v>
      </c>
    </row>
    <row r="74" spans="1:4">
      <c r="A74" t="s">
        <v>629</v>
      </c>
      <c r="B74" t="s">
        <v>701</v>
      </c>
      <c r="C74">
        <v>6210020803</v>
      </c>
      <c r="D74" t="s">
        <v>629</v>
      </c>
    </row>
    <row r="75" spans="1:4">
      <c r="A75" t="s">
        <v>629</v>
      </c>
      <c r="B75" t="s">
        <v>702</v>
      </c>
      <c r="C75">
        <v>6210020802</v>
      </c>
      <c r="D75" t="s">
        <v>629</v>
      </c>
    </row>
    <row r="76" spans="1:4">
      <c r="A76" t="s">
        <v>629</v>
      </c>
      <c r="B76" t="s">
        <v>703</v>
      </c>
      <c r="C76">
        <v>6210020807</v>
      </c>
      <c r="D76" t="s">
        <v>629</v>
      </c>
    </row>
    <row r="77" spans="1:4">
      <c r="A77" t="s">
        <v>629</v>
      </c>
      <c r="B77" t="s">
        <v>704</v>
      </c>
      <c r="C77">
        <v>6210020804</v>
      </c>
      <c r="D77" t="s">
        <v>629</v>
      </c>
    </row>
    <row r="78" spans="1:4">
      <c r="A78" t="s">
        <v>629</v>
      </c>
      <c r="B78" t="s">
        <v>705</v>
      </c>
      <c r="C78">
        <v>6210020812</v>
      </c>
      <c r="D78" t="s">
        <v>629</v>
      </c>
    </row>
    <row r="79" spans="1:4">
      <c r="A79" t="s">
        <v>629</v>
      </c>
      <c r="B79" t="s">
        <v>706</v>
      </c>
      <c r="C79">
        <v>6210020801</v>
      </c>
      <c r="D79" t="s">
        <v>629</v>
      </c>
    </row>
    <row r="80" spans="1:4">
      <c r="A80" t="s">
        <v>629</v>
      </c>
      <c r="B80" t="s">
        <v>707</v>
      </c>
      <c r="C80">
        <v>6210020811</v>
      </c>
      <c r="D80" t="s">
        <v>629</v>
      </c>
    </row>
    <row r="81" spans="1:4">
      <c r="A81" t="s">
        <v>629</v>
      </c>
      <c r="B81" t="s">
        <v>708</v>
      </c>
      <c r="C81">
        <v>6210020814</v>
      </c>
      <c r="D81" t="s">
        <v>629</v>
      </c>
    </row>
    <row r="82" spans="1:4">
      <c r="A82" t="s">
        <v>629</v>
      </c>
      <c r="B82" t="s">
        <v>709</v>
      </c>
      <c r="C82">
        <v>6210020808</v>
      </c>
      <c r="D82" t="s">
        <v>629</v>
      </c>
    </row>
    <row r="83" spans="1:4">
      <c r="A83" t="s">
        <v>629</v>
      </c>
      <c r="B83" t="s">
        <v>710</v>
      </c>
      <c r="C83">
        <v>6210020809</v>
      </c>
      <c r="D83" t="s">
        <v>629</v>
      </c>
    </row>
    <row r="84" spans="1:4">
      <c r="A84" t="s">
        <v>629</v>
      </c>
      <c r="B84" t="s">
        <v>711</v>
      </c>
      <c r="C84">
        <v>6210020810</v>
      </c>
      <c r="D84" t="s">
        <v>629</v>
      </c>
    </row>
    <row r="85" spans="1:4">
      <c r="A85" t="s">
        <v>629</v>
      </c>
      <c r="B85" t="s">
        <v>712</v>
      </c>
      <c r="C85">
        <v>6210020806</v>
      </c>
      <c r="D85" t="s">
        <v>629</v>
      </c>
    </row>
    <row r="86" spans="1:4">
      <c r="A86" t="s">
        <v>629</v>
      </c>
      <c r="B86" t="s">
        <v>713</v>
      </c>
      <c r="C86">
        <v>6210020805</v>
      </c>
      <c r="D86" t="s">
        <v>629</v>
      </c>
    </row>
    <row r="87" spans="1:4">
      <c r="A87" t="s">
        <v>629</v>
      </c>
      <c r="B87" t="s">
        <v>714</v>
      </c>
      <c r="C87">
        <v>6210020813</v>
      </c>
      <c r="D87" t="s">
        <v>629</v>
      </c>
    </row>
    <row r="88" spans="1:4">
      <c r="A88" t="s">
        <v>629</v>
      </c>
      <c r="B88" t="s">
        <v>715</v>
      </c>
      <c r="C88">
        <v>6210021401</v>
      </c>
      <c r="D88" t="s">
        <v>629</v>
      </c>
    </row>
    <row r="89" spans="1:4">
      <c r="A89" t="s">
        <v>629</v>
      </c>
      <c r="B89" t="s">
        <v>716</v>
      </c>
      <c r="C89">
        <v>6210021402</v>
      </c>
      <c r="D89" t="s">
        <v>629</v>
      </c>
    </row>
    <row r="90" spans="1:4">
      <c r="A90" t="s">
        <v>629</v>
      </c>
      <c r="B90" t="s">
        <v>717</v>
      </c>
      <c r="C90">
        <v>6210021501</v>
      </c>
      <c r="D90" t="s">
        <v>629</v>
      </c>
    </row>
    <row r="91" spans="1:4">
      <c r="A91" t="s">
        <v>629</v>
      </c>
      <c r="B91" t="s">
        <v>718</v>
      </c>
      <c r="C91">
        <v>6210020402</v>
      </c>
      <c r="D91" t="s">
        <v>629</v>
      </c>
    </row>
    <row r="92" spans="1:4">
      <c r="A92" t="s">
        <v>629</v>
      </c>
      <c r="B92" t="s">
        <v>719</v>
      </c>
      <c r="C92">
        <v>6210020401</v>
      </c>
      <c r="D92" t="s">
        <v>629</v>
      </c>
    </row>
    <row r="93" spans="1:4">
      <c r="A93" t="s">
        <v>629</v>
      </c>
      <c r="B93" t="s">
        <v>720</v>
      </c>
      <c r="C93">
        <v>6210020403</v>
      </c>
      <c r="D93" t="s">
        <v>629</v>
      </c>
    </row>
    <row r="94" spans="1:4">
      <c r="A94" t="s">
        <v>629</v>
      </c>
      <c r="B94" t="s">
        <v>721</v>
      </c>
      <c r="C94">
        <v>6210020407</v>
      </c>
      <c r="D94" t="s">
        <v>629</v>
      </c>
    </row>
    <row r="95" spans="1:4">
      <c r="A95" t="s">
        <v>629</v>
      </c>
      <c r="B95" t="s">
        <v>722</v>
      </c>
      <c r="C95">
        <v>6210020406</v>
      </c>
      <c r="D95" t="s">
        <v>629</v>
      </c>
    </row>
    <row r="96" spans="1:4">
      <c r="A96" t="s">
        <v>629</v>
      </c>
      <c r="B96" t="s">
        <v>723</v>
      </c>
      <c r="C96">
        <v>6210020404</v>
      </c>
      <c r="D96" t="s">
        <v>629</v>
      </c>
    </row>
    <row r="97" spans="1:4">
      <c r="A97" t="s">
        <v>629</v>
      </c>
      <c r="B97" t="s">
        <v>724</v>
      </c>
      <c r="C97">
        <v>6210020405</v>
      </c>
      <c r="D97" t="s">
        <v>629</v>
      </c>
    </row>
    <row r="98" spans="1:4">
      <c r="A98" t="s">
        <v>629</v>
      </c>
      <c r="B98" t="s">
        <v>725</v>
      </c>
      <c r="C98">
        <v>6210020408</v>
      </c>
      <c r="D98" t="s">
        <v>629</v>
      </c>
    </row>
    <row r="99" spans="1:4">
      <c r="A99" t="s">
        <v>629</v>
      </c>
      <c r="B99" t="s">
        <v>726</v>
      </c>
      <c r="C99">
        <v>6210020301</v>
      </c>
      <c r="D99" t="s">
        <v>629</v>
      </c>
    </row>
    <row r="100" spans="1:4">
      <c r="A100" t="s">
        <v>629</v>
      </c>
      <c r="B100" t="s">
        <v>727</v>
      </c>
      <c r="C100">
        <v>6210020305</v>
      </c>
      <c r="D100" t="s">
        <v>629</v>
      </c>
    </row>
    <row r="101" spans="1:4">
      <c r="A101" t="s">
        <v>629</v>
      </c>
      <c r="B101" t="s">
        <v>728</v>
      </c>
      <c r="C101">
        <v>6210020307</v>
      </c>
      <c r="D101" t="s">
        <v>629</v>
      </c>
    </row>
    <row r="102" spans="1:4">
      <c r="A102" t="s">
        <v>629</v>
      </c>
      <c r="B102" t="s">
        <v>729</v>
      </c>
      <c r="C102">
        <v>6210020306</v>
      </c>
      <c r="D102" t="s">
        <v>629</v>
      </c>
    </row>
    <row r="103" spans="1:4">
      <c r="A103" t="s">
        <v>629</v>
      </c>
      <c r="B103" t="s">
        <v>730</v>
      </c>
      <c r="C103">
        <v>6210020308</v>
      </c>
      <c r="D103" t="s">
        <v>629</v>
      </c>
    </row>
    <row r="104" spans="1:4">
      <c r="A104" t="s">
        <v>629</v>
      </c>
      <c r="B104" t="s">
        <v>731</v>
      </c>
      <c r="C104">
        <v>6210020310</v>
      </c>
      <c r="D104" t="s">
        <v>629</v>
      </c>
    </row>
    <row r="105" spans="1:4">
      <c r="A105" t="s">
        <v>629</v>
      </c>
      <c r="B105" t="s">
        <v>732</v>
      </c>
      <c r="C105">
        <v>6210020311</v>
      </c>
      <c r="D105" t="s">
        <v>629</v>
      </c>
    </row>
    <row r="106" spans="1:4">
      <c r="A106" t="s">
        <v>629</v>
      </c>
      <c r="B106" t="s">
        <v>733</v>
      </c>
      <c r="C106">
        <v>6210020312</v>
      </c>
      <c r="D106" t="s">
        <v>629</v>
      </c>
    </row>
    <row r="107" spans="1:4">
      <c r="A107" t="s">
        <v>629</v>
      </c>
      <c r="B107" t="s">
        <v>734</v>
      </c>
      <c r="C107">
        <v>6210020302</v>
      </c>
      <c r="D107" t="s">
        <v>629</v>
      </c>
    </row>
    <row r="108" spans="1:4">
      <c r="A108" t="s">
        <v>629</v>
      </c>
      <c r="B108" t="s">
        <v>735</v>
      </c>
      <c r="C108">
        <v>6210020303</v>
      </c>
      <c r="D108" t="s">
        <v>629</v>
      </c>
    </row>
    <row r="109" spans="1:4">
      <c r="A109" t="s">
        <v>629</v>
      </c>
      <c r="B109" t="s">
        <v>736</v>
      </c>
      <c r="C109">
        <v>6210020309</v>
      </c>
      <c r="D109" t="s">
        <v>629</v>
      </c>
    </row>
    <row r="110" spans="1:4">
      <c r="A110" t="s">
        <v>629</v>
      </c>
      <c r="B110" t="s">
        <v>737</v>
      </c>
      <c r="C110">
        <v>6210020304</v>
      </c>
      <c r="D110" t="s">
        <v>629</v>
      </c>
    </row>
    <row r="111" spans="1:4">
      <c r="A111" t="s">
        <v>629</v>
      </c>
      <c r="B111" t="s">
        <v>738</v>
      </c>
      <c r="C111">
        <v>6210100402</v>
      </c>
      <c r="D111" t="s">
        <v>629</v>
      </c>
    </row>
    <row r="112" spans="1:4">
      <c r="A112" t="s">
        <v>629</v>
      </c>
      <c r="B112" t="s">
        <v>739</v>
      </c>
      <c r="C112">
        <v>6210100401</v>
      </c>
      <c r="D112" t="s">
        <v>629</v>
      </c>
    </row>
    <row r="115" spans="1:4">
      <c r="A115" t="s">
        <v>740</v>
      </c>
      <c r="B115" t="s">
        <v>741</v>
      </c>
      <c r="C115">
        <v>5305150101</v>
      </c>
      <c r="D115" t="s">
        <v>740</v>
      </c>
    </row>
    <row r="116" spans="1:4">
      <c r="A116" t="s">
        <v>740</v>
      </c>
      <c r="B116" t="s">
        <v>742</v>
      </c>
      <c r="C116">
        <v>5305350101</v>
      </c>
      <c r="D116" t="s">
        <v>740</v>
      </c>
    </row>
    <row r="117" spans="1:4">
      <c r="A117" t="s">
        <v>740</v>
      </c>
      <c r="B117" t="s">
        <v>743</v>
      </c>
      <c r="C117">
        <v>5305250101</v>
      </c>
      <c r="D117" t="s">
        <v>740</v>
      </c>
    </row>
    <row r="118" spans="1:4">
      <c r="A118" t="s">
        <v>740</v>
      </c>
      <c r="B118" t="s">
        <v>744</v>
      </c>
      <c r="C118">
        <v>5305050101</v>
      </c>
      <c r="D118" t="s">
        <v>740</v>
      </c>
    </row>
    <row r="119" spans="1:4">
      <c r="A119" t="s">
        <v>740</v>
      </c>
      <c r="B119" t="s">
        <v>745</v>
      </c>
      <c r="C119">
        <v>5305050102</v>
      </c>
      <c r="D119" t="s">
        <v>740</v>
      </c>
    </row>
    <row r="120" spans="1:4">
      <c r="A120" t="s">
        <v>740</v>
      </c>
      <c r="B120" t="s">
        <v>746</v>
      </c>
      <c r="C120">
        <v>5305300101</v>
      </c>
      <c r="D120" t="s">
        <v>740</v>
      </c>
    </row>
    <row r="121" spans="1:4">
      <c r="A121" t="s">
        <v>740</v>
      </c>
      <c r="B121" t="s">
        <v>747</v>
      </c>
      <c r="C121">
        <v>5305200101</v>
      </c>
      <c r="D121" t="s">
        <v>740</v>
      </c>
    </row>
    <row r="122" spans="1:4">
      <c r="A122" t="s">
        <v>740</v>
      </c>
      <c r="B122" t="s">
        <v>748</v>
      </c>
      <c r="C122">
        <v>5305959595</v>
      </c>
      <c r="D122" t="s">
        <v>740</v>
      </c>
    </row>
    <row r="123" spans="1:4">
      <c r="A123" t="s">
        <v>740</v>
      </c>
      <c r="B123" t="s">
        <v>749</v>
      </c>
      <c r="C123">
        <v>5305100101</v>
      </c>
      <c r="D123" t="s">
        <v>740</v>
      </c>
    </row>
    <row r="124" spans="1:4">
      <c r="A124" t="s">
        <v>740</v>
      </c>
      <c r="B124" t="s">
        <v>750</v>
      </c>
      <c r="C124">
        <v>5395959501</v>
      </c>
      <c r="D124" t="s">
        <v>740</v>
      </c>
    </row>
    <row r="125" spans="1:4">
      <c r="A125" t="s">
        <v>740</v>
      </c>
      <c r="B125" t="s">
        <v>751</v>
      </c>
      <c r="C125">
        <v>5395959504</v>
      </c>
      <c r="D125" t="s">
        <v>740</v>
      </c>
    </row>
    <row r="126" spans="1:4">
      <c r="A126" t="s">
        <v>740</v>
      </c>
      <c r="B126" t="s">
        <v>752</v>
      </c>
      <c r="C126">
        <v>5395959503</v>
      </c>
      <c r="D126" t="s">
        <v>740</v>
      </c>
    </row>
    <row r="127" spans="1:4">
      <c r="A127" t="s">
        <v>740</v>
      </c>
      <c r="B127" t="s">
        <v>753</v>
      </c>
      <c r="C127">
        <v>5395959506</v>
      </c>
      <c r="D127" t="s">
        <v>740</v>
      </c>
    </row>
    <row r="128" spans="1:4">
      <c r="A128" t="s">
        <v>740</v>
      </c>
      <c r="B128" t="s">
        <v>754</v>
      </c>
      <c r="C128">
        <v>5395959507</v>
      </c>
      <c r="D128" t="s">
        <v>740</v>
      </c>
    </row>
    <row r="129" spans="1:4">
      <c r="A129" t="s">
        <v>740</v>
      </c>
      <c r="B129" t="s">
        <v>755</v>
      </c>
      <c r="C129">
        <v>5395959505</v>
      </c>
      <c r="D129" t="s">
        <v>740</v>
      </c>
    </row>
    <row r="130" spans="1:4">
      <c r="A130" t="s">
        <v>740</v>
      </c>
      <c r="B130" t="s">
        <v>756</v>
      </c>
      <c r="C130">
        <v>5395050101</v>
      </c>
      <c r="D130" t="s">
        <v>740</v>
      </c>
    </row>
    <row r="131" spans="1:4">
      <c r="A131" t="s">
        <v>740</v>
      </c>
      <c r="B131" t="s">
        <v>757</v>
      </c>
      <c r="C131">
        <v>5395100101</v>
      </c>
      <c r="D131" t="s">
        <v>740</v>
      </c>
    </row>
    <row r="132" spans="1:4">
      <c r="A132" t="s">
        <v>740</v>
      </c>
      <c r="B132" t="s">
        <v>758</v>
      </c>
      <c r="C132">
        <v>5395250101</v>
      </c>
      <c r="D132" t="s">
        <v>740</v>
      </c>
    </row>
    <row r="133" spans="1:4">
      <c r="A133" t="s">
        <v>740</v>
      </c>
      <c r="B133" t="s">
        <v>759</v>
      </c>
      <c r="C133">
        <v>5395959502</v>
      </c>
      <c r="D133" t="s">
        <v>740</v>
      </c>
    </row>
    <row r="134" spans="1:4">
      <c r="A134" t="s">
        <v>740</v>
      </c>
      <c r="B134" t="s">
        <v>760</v>
      </c>
      <c r="C134">
        <v>5395300101</v>
      </c>
      <c r="D134" t="s">
        <v>740</v>
      </c>
    </row>
    <row r="135" spans="1:4">
      <c r="A135" t="s">
        <v>740</v>
      </c>
      <c r="B135" t="s">
        <v>761</v>
      </c>
      <c r="C135">
        <v>5395150101</v>
      </c>
      <c r="D135" t="s">
        <v>740</v>
      </c>
    </row>
    <row r="136" spans="1:4">
      <c r="A136" t="s">
        <v>740</v>
      </c>
      <c r="B136" t="s">
        <v>762</v>
      </c>
      <c r="C136">
        <v>5395200101</v>
      </c>
      <c r="D136" t="s">
        <v>740</v>
      </c>
    </row>
    <row r="137" spans="1:4">
      <c r="A137" t="s">
        <v>740</v>
      </c>
      <c r="B137" t="s">
        <v>763</v>
      </c>
      <c r="C137">
        <v>5395959595</v>
      </c>
      <c r="D137" t="s">
        <v>740</v>
      </c>
    </row>
    <row r="138" spans="1:4">
      <c r="A138" t="s">
        <v>740</v>
      </c>
      <c r="B138" t="s">
        <v>764</v>
      </c>
      <c r="C138">
        <v>5315100101</v>
      </c>
      <c r="D138" t="s">
        <v>740</v>
      </c>
    </row>
    <row r="139" spans="1:4">
      <c r="A139" t="s">
        <v>740</v>
      </c>
      <c r="B139" t="s">
        <v>765</v>
      </c>
      <c r="C139">
        <v>5315959501</v>
      </c>
      <c r="D139" t="s">
        <v>740</v>
      </c>
    </row>
    <row r="140" spans="1:4">
      <c r="A140" t="s">
        <v>740</v>
      </c>
      <c r="B140" t="s">
        <v>766</v>
      </c>
      <c r="C140">
        <v>5315959502</v>
      </c>
      <c r="D140" t="s">
        <v>740</v>
      </c>
    </row>
    <row r="141" spans="1:4">
      <c r="A141" t="s">
        <v>740</v>
      </c>
      <c r="B141" t="s">
        <v>767</v>
      </c>
      <c r="C141">
        <v>5315050101</v>
      </c>
      <c r="D141" t="s">
        <v>740</v>
      </c>
    </row>
    <row r="142" spans="1:4">
      <c r="A142" t="s">
        <v>740</v>
      </c>
      <c r="B142" t="s">
        <v>768</v>
      </c>
      <c r="C142">
        <v>5315150101</v>
      </c>
      <c r="D142" t="s">
        <v>740</v>
      </c>
    </row>
    <row r="143" spans="1:4">
      <c r="A143" t="s">
        <v>740</v>
      </c>
      <c r="B143" t="s">
        <v>769</v>
      </c>
      <c r="C143">
        <v>5315200101</v>
      </c>
      <c r="D143" t="s">
        <v>740</v>
      </c>
    </row>
    <row r="144" spans="1:4">
      <c r="A144" t="s">
        <v>740</v>
      </c>
      <c r="B144" t="s">
        <v>770</v>
      </c>
      <c r="C144">
        <v>5315150102</v>
      </c>
      <c r="D144" t="s">
        <v>740</v>
      </c>
    </row>
    <row r="145" spans="1:4">
      <c r="A145" t="s">
        <v>740</v>
      </c>
      <c r="B145" t="s">
        <v>771</v>
      </c>
      <c r="C145">
        <v>5315959595</v>
      </c>
      <c r="D145" t="s">
        <v>740</v>
      </c>
    </row>
    <row r="148" spans="1:4">
      <c r="A148" t="s">
        <v>772</v>
      </c>
      <c r="B148" t="s">
        <v>630</v>
      </c>
      <c r="C148">
        <v>6209020609</v>
      </c>
      <c r="D148" t="s">
        <v>772</v>
      </c>
    </row>
    <row r="149" spans="1:4">
      <c r="A149" t="s">
        <v>772</v>
      </c>
      <c r="B149" t="s">
        <v>631</v>
      </c>
      <c r="C149">
        <v>6209020602</v>
      </c>
      <c r="D149" t="s">
        <v>772</v>
      </c>
    </row>
    <row r="150" spans="1:4">
      <c r="A150" t="s">
        <v>772</v>
      </c>
      <c r="B150" t="s">
        <v>632</v>
      </c>
      <c r="C150">
        <v>6209020601</v>
      </c>
      <c r="D150" t="s">
        <v>772</v>
      </c>
    </row>
    <row r="151" spans="1:4">
      <c r="A151" t="s">
        <v>772</v>
      </c>
      <c r="B151" t="s">
        <v>633</v>
      </c>
      <c r="C151">
        <v>6209020605</v>
      </c>
      <c r="D151" t="s">
        <v>772</v>
      </c>
    </row>
    <row r="152" spans="1:4">
      <c r="A152" t="s">
        <v>772</v>
      </c>
      <c r="B152" t="s">
        <v>634</v>
      </c>
      <c r="C152">
        <v>6209020607</v>
      </c>
      <c r="D152" t="s">
        <v>772</v>
      </c>
    </row>
    <row r="153" spans="1:4">
      <c r="A153" t="s">
        <v>772</v>
      </c>
      <c r="B153" t="s">
        <v>635</v>
      </c>
      <c r="C153">
        <v>6209020608</v>
      </c>
      <c r="D153" t="s">
        <v>772</v>
      </c>
    </row>
    <row r="154" spans="1:4">
      <c r="A154" t="s">
        <v>772</v>
      </c>
      <c r="B154" t="s">
        <v>636</v>
      </c>
      <c r="C154">
        <v>6209020603</v>
      </c>
      <c r="D154" t="s">
        <v>772</v>
      </c>
    </row>
    <row r="155" spans="1:4">
      <c r="A155" t="s">
        <v>772</v>
      </c>
      <c r="B155" t="s">
        <v>637</v>
      </c>
      <c r="C155">
        <v>6209020604</v>
      </c>
      <c r="D155" t="s">
        <v>772</v>
      </c>
    </row>
    <row r="156" spans="1:4">
      <c r="A156" t="s">
        <v>772</v>
      </c>
      <c r="B156" t="s">
        <v>638</v>
      </c>
      <c r="C156">
        <v>6209020610</v>
      </c>
      <c r="D156" t="s">
        <v>772</v>
      </c>
    </row>
    <row r="157" spans="1:4">
      <c r="A157" t="s">
        <v>772</v>
      </c>
      <c r="B157" t="s">
        <v>639</v>
      </c>
      <c r="C157">
        <v>6209020606</v>
      </c>
      <c r="D157" t="s">
        <v>772</v>
      </c>
    </row>
    <row r="158" spans="1:4">
      <c r="A158" t="s">
        <v>772</v>
      </c>
      <c r="B158" t="s">
        <v>773</v>
      </c>
      <c r="C158">
        <v>6209022302</v>
      </c>
      <c r="D158" t="s">
        <v>772</v>
      </c>
    </row>
    <row r="159" spans="1:4">
      <c r="A159" t="s">
        <v>772</v>
      </c>
      <c r="B159" t="s">
        <v>774</v>
      </c>
      <c r="C159">
        <v>6209022301</v>
      </c>
      <c r="D159" t="s">
        <v>772</v>
      </c>
    </row>
    <row r="160" spans="1:4">
      <c r="A160" t="s">
        <v>772</v>
      </c>
      <c r="B160" t="s">
        <v>775</v>
      </c>
      <c r="C160">
        <v>6209022303</v>
      </c>
      <c r="D160" t="s">
        <v>772</v>
      </c>
    </row>
    <row r="161" spans="1:4">
      <c r="A161" t="s">
        <v>772</v>
      </c>
      <c r="B161" t="s">
        <v>776</v>
      </c>
      <c r="C161">
        <v>6209100402</v>
      </c>
      <c r="D161" t="s">
        <v>772</v>
      </c>
    </row>
    <row r="162" spans="1:4">
      <c r="A162" t="s">
        <v>772</v>
      </c>
      <c r="B162" t="s">
        <v>777</v>
      </c>
      <c r="C162">
        <v>6209100401</v>
      </c>
      <c r="D162" t="s">
        <v>772</v>
      </c>
    </row>
    <row r="163" spans="1:4">
      <c r="A163" t="s">
        <v>772</v>
      </c>
      <c r="B163" t="s">
        <v>778</v>
      </c>
      <c r="C163">
        <v>6209100303</v>
      </c>
      <c r="D163" t="s">
        <v>772</v>
      </c>
    </row>
    <row r="164" spans="1:4">
      <c r="A164" t="s">
        <v>772</v>
      </c>
      <c r="B164" t="s">
        <v>640</v>
      </c>
      <c r="C164">
        <v>6209100301</v>
      </c>
      <c r="D164" t="s">
        <v>772</v>
      </c>
    </row>
    <row r="165" spans="1:4">
      <c r="A165" t="s">
        <v>772</v>
      </c>
      <c r="B165" t="s">
        <v>779</v>
      </c>
      <c r="C165">
        <v>6209100501</v>
      </c>
      <c r="D165" t="s">
        <v>772</v>
      </c>
    </row>
    <row r="166" spans="1:4">
      <c r="A166" t="s">
        <v>772</v>
      </c>
      <c r="B166" t="s">
        <v>641</v>
      </c>
      <c r="C166">
        <v>6209020902</v>
      </c>
      <c r="D166" t="s">
        <v>772</v>
      </c>
    </row>
    <row r="167" spans="1:4">
      <c r="A167" t="s">
        <v>772</v>
      </c>
      <c r="B167" t="s">
        <v>642</v>
      </c>
      <c r="C167">
        <v>6209020901</v>
      </c>
      <c r="D167" t="s">
        <v>772</v>
      </c>
    </row>
    <row r="168" spans="1:4">
      <c r="A168" t="s">
        <v>772</v>
      </c>
      <c r="B168" t="s">
        <v>643</v>
      </c>
      <c r="C168">
        <v>6209020101</v>
      </c>
      <c r="D168" t="s">
        <v>772</v>
      </c>
    </row>
    <row r="169" spans="1:4">
      <c r="A169" t="s">
        <v>772</v>
      </c>
      <c r="B169" t="s">
        <v>644</v>
      </c>
      <c r="C169">
        <v>6209021201</v>
      </c>
      <c r="D169" t="s">
        <v>772</v>
      </c>
    </row>
    <row r="170" spans="1:4">
      <c r="A170" t="s">
        <v>772</v>
      </c>
      <c r="B170" t="s">
        <v>645</v>
      </c>
      <c r="C170">
        <v>6209021202</v>
      </c>
      <c r="D170" t="s">
        <v>772</v>
      </c>
    </row>
    <row r="171" spans="1:4">
      <c r="A171" t="s">
        <v>772</v>
      </c>
      <c r="B171" t="s">
        <v>646</v>
      </c>
      <c r="C171">
        <v>6209021203</v>
      </c>
      <c r="D171" t="s">
        <v>772</v>
      </c>
    </row>
    <row r="172" spans="1:4">
      <c r="A172" t="s">
        <v>772</v>
      </c>
      <c r="B172" t="s">
        <v>647</v>
      </c>
      <c r="C172">
        <v>6209021204</v>
      </c>
      <c r="D172" t="s">
        <v>772</v>
      </c>
    </row>
    <row r="173" spans="1:4">
      <c r="A173" t="s">
        <v>772</v>
      </c>
      <c r="B173" t="s">
        <v>648</v>
      </c>
      <c r="C173">
        <v>6209022002</v>
      </c>
      <c r="D173" t="s">
        <v>772</v>
      </c>
    </row>
    <row r="174" spans="1:4">
      <c r="A174" t="s">
        <v>772</v>
      </c>
      <c r="B174" t="s">
        <v>649</v>
      </c>
      <c r="C174">
        <v>6209022001</v>
      </c>
      <c r="D174" t="s">
        <v>772</v>
      </c>
    </row>
    <row r="175" spans="1:4">
      <c r="A175" t="s">
        <v>772</v>
      </c>
      <c r="B175" t="s">
        <v>650</v>
      </c>
      <c r="C175">
        <v>6209022201</v>
      </c>
      <c r="D175" t="s">
        <v>772</v>
      </c>
    </row>
    <row r="176" spans="1:4">
      <c r="A176" t="s">
        <v>772</v>
      </c>
      <c r="B176" t="s">
        <v>651</v>
      </c>
      <c r="C176">
        <v>6209020501</v>
      </c>
      <c r="D176" t="s">
        <v>772</v>
      </c>
    </row>
    <row r="177" spans="1:4">
      <c r="A177" t="s">
        <v>772</v>
      </c>
      <c r="B177" t="s">
        <v>652</v>
      </c>
      <c r="C177">
        <v>6209020505</v>
      </c>
      <c r="D177" t="s">
        <v>772</v>
      </c>
    </row>
    <row r="178" spans="1:4">
      <c r="A178" t="s">
        <v>772</v>
      </c>
      <c r="B178" t="s">
        <v>653</v>
      </c>
      <c r="C178">
        <v>6209020503</v>
      </c>
      <c r="D178" t="s">
        <v>772</v>
      </c>
    </row>
    <row r="179" spans="1:4">
      <c r="A179" t="s">
        <v>772</v>
      </c>
      <c r="B179" t="s">
        <v>655</v>
      </c>
      <c r="C179">
        <v>6209021601</v>
      </c>
      <c r="D179" t="s">
        <v>772</v>
      </c>
    </row>
    <row r="180" spans="1:4">
      <c r="A180" t="s">
        <v>772</v>
      </c>
      <c r="B180" t="s">
        <v>656</v>
      </c>
      <c r="C180">
        <v>6209021602</v>
      </c>
      <c r="D180" t="s">
        <v>772</v>
      </c>
    </row>
    <row r="181" spans="1:4">
      <c r="A181" t="s">
        <v>772</v>
      </c>
      <c r="B181" t="s">
        <v>657</v>
      </c>
      <c r="C181">
        <v>6209020202</v>
      </c>
      <c r="D181" t="s">
        <v>772</v>
      </c>
    </row>
    <row r="182" spans="1:4">
      <c r="A182" t="s">
        <v>772</v>
      </c>
      <c r="B182" t="s">
        <v>658</v>
      </c>
      <c r="C182">
        <v>6209020201</v>
      </c>
      <c r="D182" t="s">
        <v>772</v>
      </c>
    </row>
    <row r="183" spans="1:4">
      <c r="A183" t="s">
        <v>772</v>
      </c>
      <c r="B183" t="s">
        <v>659</v>
      </c>
      <c r="C183">
        <v>6209020203</v>
      </c>
      <c r="D183" t="s">
        <v>772</v>
      </c>
    </row>
    <row r="184" spans="1:4">
      <c r="A184" t="s">
        <v>772</v>
      </c>
      <c r="B184" t="s">
        <v>660</v>
      </c>
      <c r="C184">
        <v>6209080106</v>
      </c>
      <c r="D184" t="s">
        <v>772</v>
      </c>
    </row>
    <row r="185" spans="1:4">
      <c r="A185" t="s">
        <v>772</v>
      </c>
      <c r="B185" t="s">
        <v>661</v>
      </c>
      <c r="C185">
        <v>6209080108</v>
      </c>
      <c r="D185" t="s">
        <v>772</v>
      </c>
    </row>
    <row r="186" spans="1:4">
      <c r="A186" t="s">
        <v>772</v>
      </c>
      <c r="B186" t="s">
        <v>662</v>
      </c>
      <c r="C186">
        <v>6209080107</v>
      </c>
      <c r="D186" t="s">
        <v>772</v>
      </c>
    </row>
    <row r="187" spans="1:4">
      <c r="A187" t="s">
        <v>772</v>
      </c>
      <c r="B187" t="s">
        <v>663</v>
      </c>
      <c r="C187">
        <v>6209080101</v>
      </c>
      <c r="D187" t="s">
        <v>772</v>
      </c>
    </row>
    <row r="188" spans="1:4">
      <c r="A188" t="s">
        <v>772</v>
      </c>
      <c r="B188" t="s">
        <v>664</v>
      </c>
      <c r="C188">
        <v>6209080103</v>
      </c>
      <c r="D188" t="s">
        <v>772</v>
      </c>
    </row>
    <row r="189" spans="1:4">
      <c r="A189" t="s">
        <v>772</v>
      </c>
      <c r="B189" t="s">
        <v>665</v>
      </c>
      <c r="C189">
        <v>6209080102</v>
      </c>
      <c r="D189" t="s">
        <v>772</v>
      </c>
    </row>
    <row r="190" spans="1:4">
      <c r="A190" t="s">
        <v>772</v>
      </c>
      <c r="B190" t="s">
        <v>666</v>
      </c>
      <c r="C190">
        <v>6209080104</v>
      </c>
      <c r="D190" t="s">
        <v>772</v>
      </c>
    </row>
    <row r="191" spans="1:4">
      <c r="A191" t="s">
        <v>772</v>
      </c>
      <c r="B191" t="s">
        <v>667</v>
      </c>
      <c r="C191">
        <v>6209080105</v>
      </c>
      <c r="D191" t="s">
        <v>772</v>
      </c>
    </row>
    <row r="192" spans="1:4">
      <c r="A192" t="s">
        <v>772</v>
      </c>
      <c r="B192" t="s">
        <v>668</v>
      </c>
      <c r="C192">
        <v>6209021815</v>
      </c>
      <c r="D192" t="s">
        <v>772</v>
      </c>
    </row>
    <row r="193" spans="1:4">
      <c r="A193" t="s">
        <v>772</v>
      </c>
      <c r="B193" t="s">
        <v>669</v>
      </c>
      <c r="C193">
        <v>6209020709</v>
      </c>
      <c r="D193" t="s">
        <v>772</v>
      </c>
    </row>
    <row r="194" spans="1:4">
      <c r="A194" t="s">
        <v>772</v>
      </c>
      <c r="B194" t="s">
        <v>670</v>
      </c>
      <c r="C194">
        <v>6209020710</v>
      </c>
      <c r="D194" t="s">
        <v>772</v>
      </c>
    </row>
    <row r="195" spans="1:4">
      <c r="A195" t="s">
        <v>772</v>
      </c>
      <c r="B195" t="s">
        <v>671</v>
      </c>
      <c r="C195">
        <v>6209020702</v>
      </c>
      <c r="D195" t="s">
        <v>772</v>
      </c>
    </row>
    <row r="196" spans="1:4">
      <c r="A196" t="s">
        <v>772</v>
      </c>
      <c r="B196" t="s">
        <v>672</v>
      </c>
      <c r="C196">
        <v>6209020701</v>
      </c>
      <c r="D196" t="s">
        <v>772</v>
      </c>
    </row>
    <row r="197" spans="1:4">
      <c r="A197" t="s">
        <v>772</v>
      </c>
      <c r="B197" t="s">
        <v>673</v>
      </c>
      <c r="C197">
        <v>6209020705</v>
      </c>
      <c r="D197" t="s">
        <v>772</v>
      </c>
    </row>
    <row r="198" spans="1:4">
      <c r="A198" t="s">
        <v>772</v>
      </c>
      <c r="B198" t="s">
        <v>674</v>
      </c>
      <c r="C198">
        <v>6209020707</v>
      </c>
      <c r="D198" t="s">
        <v>772</v>
      </c>
    </row>
    <row r="199" spans="1:4">
      <c r="A199" t="s">
        <v>772</v>
      </c>
      <c r="B199" t="s">
        <v>675</v>
      </c>
      <c r="C199">
        <v>6209020708</v>
      </c>
      <c r="D199" t="s">
        <v>772</v>
      </c>
    </row>
    <row r="200" spans="1:4">
      <c r="A200" t="s">
        <v>772</v>
      </c>
      <c r="B200" t="s">
        <v>676</v>
      </c>
      <c r="C200">
        <v>6209020703</v>
      </c>
      <c r="D200" t="s">
        <v>772</v>
      </c>
    </row>
    <row r="201" spans="1:4">
      <c r="A201" t="s">
        <v>772</v>
      </c>
      <c r="B201" t="s">
        <v>677</v>
      </c>
      <c r="C201">
        <v>6209020704</v>
      </c>
      <c r="D201" t="s">
        <v>772</v>
      </c>
    </row>
    <row r="202" spans="1:4">
      <c r="A202" t="s">
        <v>772</v>
      </c>
      <c r="B202" t="s">
        <v>678</v>
      </c>
      <c r="C202">
        <v>6209020712</v>
      </c>
      <c r="D202" t="s">
        <v>772</v>
      </c>
    </row>
    <row r="203" spans="1:4">
      <c r="A203" t="s">
        <v>772</v>
      </c>
      <c r="B203" t="s">
        <v>679</v>
      </c>
      <c r="C203">
        <v>6209020711</v>
      </c>
      <c r="D203" t="s">
        <v>772</v>
      </c>
    </row>
    <row r="204" spans="1:4">
      <c r="A204" t="s">
        <v>772</v>
      </c>
      <c r="B204" t="s">
        <v>680</v>
      </c>
      <c r="C204">
        <v>6209020706</v>
      </c>
      <c r="D204" t="s">
        <v>772</v>
      </c>
    </row>
    <row r="205" spans="1:4">
      <c r="A205" t="s">
        <v>772</v>
      </c>
      <c r="B205" t="s">
        <v>681</v>
      </c>
      <c r="C205">
        <v>6209021801</v>
      </c>
      <c r="D205" t="s">
        <v>772</v>
      </c>
    </row>
    <row r="206" spans="1:4">
      <c r="A206" t="s">
        <v>772</v>
      </c>
      <c r="B206" t="s">
        <v>682</v>
      </c>
      <c r="C206">
        <v>6209021810</v>
      </c>
      <c r="D206" t="s">
        <v>772</v>
      </c>
    </row>
    <row r="207" spans="1:4">
      <c r="A207" t="s">
        <v>772</v>
      </c>
      <c r="B207" t="s">
        <v>683</v>
      </c>
      <c r="C207">
        <v>6209021802</v>
      </c>
      <c r="D207" t="s">
        <v>772</v>
      </c>
    </row>
    <row r="208" spans="1:4">
      <c r="A208" t="s">
        <v>772</v>
      </c>
      <c r="B208" t="s">
        <v>684</v>
      </c>
      <c r="C208">
        <v>6209021808</v>
      </c>
      <c r="D208" t="s">
        <v>772</v>
      </c>
    </row>
    <row r="209" spans="1:4">
      <c r="A209" t="s">
        <v>772</v>
      </c>
      <c r="B209" t="s">
        <v>685</v>
      </c>
      <c r="C209">
        <v>6209021803</v>
      </c>
      <c r="D209" t="s">
        <v>772</v>
      </c>
    </row>
    <row r="210" spans="1:4">
      <c r="A210" t="s">
        <v>772</v>
      </c>
      <c r="B210" t="s">
        <v>686</v>
      </c>
      <c r="C210">
        <v>6209021804</v>
      </c>
      <c r="D210" t="s">
        <v>772</v>
      </c>
    </row>
    <row r="211" spans="1:4">
      <c r="A211" t="s">
        <v>772</v>
      </c>
      <c r="B211" t="s">
        <v>687</v>
      </c>
      <c r="C211">
        <v>6209021809</v>
      </c>
      <c r="D211" t="s">
        <v>772</v>
      </c>
    </row>
    <row r="212" spans="1:4">
      <c r="A212" t="s">
        <v>772</v>
      </c>
      <c r="B212" t="s">
        <v>688</v>
      </c>
      <c r="C212">
        <v>6209021805</v>
      </c>
      <c r="D212" t="s">
        <v>772</v>
      </c>
    </row>
    <row r="213" spans="1:4">
      <c r="A213" t="s">
        <v>772</v>
      </c>
      <c r="B213" t="s">
        <v>689</v>
      </c>
      <c r="C213">
        <v>6209021814</v>
      </c>
      <c r="D213" t="s">
        <v>772</v>
      </c>
    </row>
    <row r="214" spans="1:4">
      <c r="A214" t="s">
        <v>772</v>
      </c>
      <c r="B214" t="s">
        <v>690</v>
      </c>
      <c r="C214">
        <v>6209021806</v>
      </c>
      <c r="D214" t="s">
        <v>772</v>
      </c>
    </row>
    <row r="215" spans="1:4">
      <c r="A215" t="s">
        <v>772</v>
      </c>
      <c r="B215" t="s">
        <v>691</v>
      </c>
      <c r="C215">
        <v>6209021807</v>
      </c>
      <c r="D215" t="s">
        <v>772</v>
      </c>
    </row>
    <row r="216" spans="1:4">
      <c r="A216" t="s">
        <v>772</v>
      </c>
      <c r="B216" t="s">
        <v>692</v>
      </c>
      <c r="C216">
        <v>6209021002</v>
      </c>
      <c r="D216" t="s">
        <v>772</v>
      </c>
    </row>
    <row r="217" spans="1:4">
      <c r="A217" t="s">
        <v>772</v>
      </c>
      <c r="B217" t="s">
        <v>693</v>
      </c>
      <c r="C217">
        <v>6209021001</v>
      </c>
      <c r="D217" t="s">
        <v>772</v>
      </c>
    </row>
    <row r="218" spans="1:4">
      <c r="A218" t="s">
        <v>772</v>
      </c>
      <c r="B218" t="s">
        <v>694</v>
      </c>
      <c r="C218">
        <v>6209021007</v>
      </c>
      <c r="D218" t="s">
        <v>772</v>
      </c>
    </row>
    <row r="219" spans="1:4">
      <c r="A219" t="s">
        <v>772</v>
      </c>
      <c r="B219" t="s">
        <v>695</v>
      </c>
      <c r="C219">
        <v>6209021005</v>
      </c>
      <c r="D219" t="s">
        <v>772</v>
      </c>
    </row>
    <row r="220" spans="1:4">
      <c r="A220" t="s">
        <v>772</v>
      </c>
      <c r="B220" t="s">
        <v>696</v>
      </c>
      <c r="C220">
        <v>6209021006</v>
      </c>
      <c r="D220" t="s">
        <v>772</v>
      </c>
    </row>
    <row r="221" spans="1:4">
      <c r="A221" t="s">
        <v>772</v>
      </c>
      <c r="B221" t="s">
        <v>697</v>
      </c>
      <c r="C221">
        <v>6209021008</v>
      </c>
      <c r="D221" t="s">
        <v>772</v>
      </c>
    </row>
    <row r="222" spans="1:4">
      <c r="A222" t="s">
        <v>772</v>
      </c>
      <c r="B222" t="s">
        <v>698</v>
      </c>
      <c r="C222">
        <v>6209021004</v>
      </c>
      <c r="D222" t="s">
        <v>772</v>
      </c>
    </row>
    <row r="223" spans="1:4">
      <c r="A223" t="s">
        <v>772</v>
      </c>
      <c r="B223" t="s">
        <v>699</v>
      </c>
      <c r="C223">
        <v>6209021003</v>
      </c>
      <c r="D223" t="s">
        <v>772</v>
      </c>
    </row>
    <row r="224" spans="1:4">
      <c r="A224" t="s">
        <v>772</v>
      </c>
      <c r="B224" t="s">
        <v>700</v>
      </c>
      <c r="C224">
        <v>6209021301</v>
      </c>
      <c r="D224" t="s">
        <v>772</v>
      </c>
    </row>
    <row r="225" spans="1:4">
      <c r="A225" t="s">
        <v>772</v>
      </c>
      <c r="B225" t="s">
        <v>701</v>
      </c>
      <c r="C225">
        <v>6209020803</v>
      </c>
      <c r="D225" t="s">
        <v>772</v>
      </c>
    </row>
    <row r="226" spans="1:4">
      <c r="A226" t="s">
        <v>772</v>
      </c>
      <c r="B226" t="s">
        <v>702</v>
      </c>
      <c r="C226">
        <v>6209020802</v>
      </c>
      <c r="D226" t="s">
        <v>772</v>
      </c>
    </row>
    <row r="227" spans="1:4">
      <c r="A227" t="s">
        <v>772</v>
      </c>
      <c r="B227" t="s">
        <v>703</v>
      </c>
      <c r="C227">
        <v>6209020807</v>
      </c>
      <c r="D227" t="s">
        <v>772</v>
      </c>
    </row>
    <row r="228" spans="1:4">
      <c r="A228" t="s">
        <v>772</v>
      </c>
      <c r="B228" t="s">
        <v>704</v>
      </c>
      <c r="C228">
        <v>6209020804</v>
      </c>
      <c r="D228" t="s">
        <v>772</v>
      </c>
    </row>
    <row r="229" spans="1:4">
      <c r="A229" t="s">
        <v>772</v>
      </c>
      <c r="B229" t="s">
        <v>705</v>
      </c>
      <c r="C229">
        <v>6209020812</v>
      </c>
      <c r="D229" t="s">
        <v>772</v>
      </c>
    </row>
    <row r="230" spans="1:4">
      <c r="A230" t="s">
        <v>772</v>
      </c>
      <c r="B230" t="s">
        <v>706</v>
      </c>
      <c r="C230">
        <v>6209020801</v>
      </c>
      <c r="D230" t="s">
        <v>772</v>
      </c>
    </row>
    <row r="231" spans="1:4">
      <c r="A231" t="s">
        <v>772</v>
      </c>
      <c r="B231" t="s">
        <v>707</v>
      </c>
      <c r="C231">
        <v>6209020811</v>
      </c>
      <c r="D231" t="s">
        <v>772</v>
      </c>
    </row>
    <row r="232" spans="1:4">
      <c r="A232" t="s">
        <v>772</v>
      </c>
      <c r="B232" t="s">
        <v>708</v>
      </c>
      <c r="C232">
        <v>6209020814</v>
      </c>
      <c r="D232" t="s">
        <v>772</v>
      </c>
    </row>
    <row r="233" spans="1:4">
      <c r="A233" t="s">
        <v>772</v>
      </c>
      <c r="B233" t="s">
        <v>780</v>
      </c>
      <c r="C233">
        <v>6209020808</v>
      </c>
      <c r="D233" t="s">
        <v>772</v>
      </c>
    </row>
    <row r="234" spans="1:4">
      <c r="A234" t="s">
        <v>772</v>
      </c>
      <c r="B234" t="s">
        <v>710</v>
      </c>
      <c r="C234">
        <v>6209020809</v>
      </c>
      <c r="D234" t="s">
        <v>772</v>
      </c>
    </row>
    <row r="235" spans="1:4">
      <c r="A235" t="s">
        <v>772</v>
      </c>
      <c r="B235" t="s">
        <v>711</v>
      </c>
      <c r="C235">
        <v>6209020810</v>
      </c>
      <c r="D235" t="s">
        <v>772</v>
      </c>
    </row>
    <row r="236" spans="1:4">
      <c r="A236" t="s">
        <v>772</v>
      </c>
      <c r="B236" t="s">
        <v>712</v>
      </c>
      <c r="C236">
        <v>6209020806</v>
      </c>
      <c r="D236" t="s">
        <v>772</v>
      </c>
    </row>
    <row r="237" spans="1:4">
      <c r="A237" t="s">
        <v>772</v>
      </c>
      <c r="B237" t="s">
        <v>713</v>
      </c>
      <c r="C237">
        <v>6209020805</v>
      </c>
      <c r="D237" t="s">
        <v>772</v>
      </c>
    </row>
    <row r="238" spans="1:4">
      <c r="A238" t="s">
        <v>772</v>
      </c>
      <c r="B238" t="s">
        <v>714</v>
      </c>
      <c r="C238">
        <v>6209020813</v>
      </c>
      <c r="D238" t="s">
        <v>772</v>
      </c>
    </row>
    <row r="239" spans="1:4">
      <c r="A239" t="s">
        <v>772</v>
      </c>
      <c r="B239" t="s">
        <v>715</v>
      </c>
      <c r="C239">
        <v>6209021401</v>
      </c>
      <c r="D239" t="s">
        <v>772</v>
      </c>
    </row>
    <row r="240" spans="1:4">
      <c r="A240" t="s">
        <v>772</v>
      </c>
      <c r="B240" t="s">
        <v>716</v>
      </c>
      <c r="C240">
        <v>6209021402</v>
      </c>
      <c r="D240" t="s">
        <v>772</v>
      </c>
    </row>
    <row r="241" spans="1:4">
      <c r="A241" t="s">
        <v>772</v>
      </c>
      <c r="B241" t="s">
        <v>717</v>
      </c>
      <c r="C241">
        <v>6209021501</v>
      </c>
      <c r="D241" t="s">
        <v>772</v>
      </c>
    </row>
    <row r="242" spans="1:4">
      <c r="A242" t="s">
        <v>772</v>
      </c>
      <c r="B242" t="s">
        <v>718</v>
      </c>
      <c r="C242">
        <v>6209020402</v>
      </c>
      <c r="D242" t="s">
        <v>772</v>
      </c>
    </row>
    <row r="243" spans="1:4">
      <c r="A243" t="s">
        <v>772</v>
      </c>
      <c r="B243" t="s">
        <v>719</v>
      </c>
      <c r="C243">
        <v>6209020401</v>
      </c>
      <c r="D243" t="s">
        <v>772</v>
      </c>
    </row>
    <row r="244" spans="1:4">
      <c r="A244" t="s">
        <v>772</v>
      </c>
      <c r="B244" t="s">
        <v>720</v>
      </c>
      <c r="C244">
        <v>6209020403</v>
      </c>
      <c r="D244" t="s">
        <v>772</v>
      </c>
    </row>
    <row r="245" spans="1:4">
      <c r="A245" t="s">
        <v>772</v>
      </c>
      <c r="B245" t="s">
        <v>721</v>
      </c>
      <c r="C245">
        <v>6209020407</v>
      </c>
      <c r="D245" t="s">
        <v>772</v>
      </c>
    </row>
    <row r="246" spans="1:4">
      <c r="A246" t="s">
        <v>772</v>
      </c>
      <c r="B246" t="s">
        <v>722</v>
      </c>
      <c r="C246">
        <v>6209020406</v>
      </c>
      <c r="D246" t="s">
        <v>772</v>
      </c>
    </row>
    <row r="247" spans="1:4">
      <c r="A247" t="s">
        <v>772</v>
      </c>
      <c r="B247" t="s">
        <v>723</v>
      </c>
      <c r="C247">
        <v>6209020404</v>
      </c>
      <c r="D247" t="s">
        <v>772</v>
      </c>
    </row>
    <row r="248" spans="1:4">
      <c r="A248" t="s">
        <v>772</v>
      </c>
      <c r="B248" t="s">
        <v>724</v>
      </c>
      <c r="C248">
        <v>6209020405</v>
      </c>
      <c r="D248" t="s">
        <v>772</v>
      </c>
    </row>
    <row r="249" spans="1:4">
      <c r="A249" t="s">
        <v>772</v>
      </c>
      <c r="B249" t="s">
        <v>725</v>
      </c>
      <c r="C249">
        <v>6209020408</v>
      </c>
      <c r="D249" t="s">
        <v>772</v>
      </c>
    </row>
    <row r="250" spans="1:4">
      <c r="A250" t="s">
        <v>772</v>
      </c>
      <c r="B250" t="s">
        <v>726</v>
      </c>
      <c r="C250">
        <v>6209020301</v>
      </c>
      <c r="D250" t="s">
        <v>772</v>
      </c>
    </row>
    <row r="251" spans="1:4">
      <c r="A251" t="s">
        <v>772</v>
      </c>
      <c r="B251" t="s">
        <v>727</v>
      </c>
      <c r="C251">
        <v>6209020305</v>
      </c>
      <c r="D251" t="s">
        <v>772</v>
      </c>
    </row>
    <row r="252" spans="1:4">
      <c r="A252" t="s">
        <v>772</v>
      </c>
      <c r="B252" t="s">
        <v>728</v>
      </c>
      <c r="C252">
        <v>6209020307</v>
      </c>
      <c r="D252" t="s">
        <v>772</v>
      </c>
    </row>
    <row r="253" spans="1:4">
      <c r="A253" t="s">
        <v>772</v>
      </c>
      <c r="B253" t="s">
        <v>729</v>
      </c>
      <c r="C253">
        <v>6209020306</v>
      </c>
      <c r="D253" t="s">
        <v>772</v>
      </c>
    </row>
    <row r="254" spans="1:4">
      <c r="A254" t="s">
        <v>772</v>
      </c>
      <c r="B254" t="s">
        <v>730</v>
      </c>
      <c r="C254">
        <v>6209020308</v>
      </c>
      <c r="D254" t="s">
        <v>772</v>
      </c>
    </row>
    <row r="255" spans="1:4">
      <c r="A255" t="s">
        <v>772</v>
      </c>
      <c r="B255" t="s">
        <v>731</v>
      </c>
      <c r="C255">
        <v>6209020310</v>
      </c>
      <c r="D255" t="s">
        <v>772</v>
      </c>
    </row>
    <row r="256" spans="1:4">
      <c r="A256" t="s">
        <v>772</v>
      </c>
      <c r="B256" t="s">
        <v>732</v>
      </c>
      <c r="C256">
        <v>6209020311</v>
      </c>
      <c r="D256" t="s">
        <v>772</v>
      </c>
    </row>
    <row r="257" spans="1:4">
      <c r="A257" t="s">
        <v>772</v>
      </c>
      <c r="B257" t="s">
        <v>733</v>
      </c>
      <c r="C257">
        <v>6209020312</v>
      </c>
      <c r="D257" t="s">
        <v>772</v>
      </c>
    </row>
    <row r="258" spans="1:4">
      <c r="A258" t="s">
        <v>772</v>
      </c>
      <c r="B258" t="s">
        <v>734</v>
      </c>
      <c r="C258">
        <v>6209020302</v>
      </c>
      <c r="D258" t="s">
        <v>772</v>
      </c>
    </row>
    <row r="259" spans="1:4">
      <c r="A259" t="s">
        <v>772</v>
      </c>
      <c r="B259" t="s">
        <v>735</v>
      </c>
      <c r="C259">
        <v>6209020303</v>
      </c>
      <c r="D259" t="s">
        <v>772</v>
      </c>
    </row>
    <row r="260" spans="1:4">
      <c r="A260" t="s">
        <v>772</v>
      </c>
      <c r="B260" t="s">
        <v>736</v>
      </c>
      <c r="C260">
        <v>6209020309</v>
      </c>
      <c r="D260" t="s">
        <v>772</v>
      </c>
    </row>
    <row r="261" spans="1:4">
      <c r="A261" t="s">
        <v>772</v>
      </c>
      <c r="B261" t="s">
        <v>737</v>
      </c>
      <c r="C261">
        <v>6209020304</v>
      </c>
      <c r="D261" t="s">
        <v>772</v>
      </c>
    </row>
    <row r="264" spans="1:4">
      <c r="A264" t="s">
        <v>467</v>
      </c>
      <c r="B264" t="s">
        <v>781</v>
      </c>
      <c r="C264">
        <v>6208020609</v>
      </c>
      <c r="D264" t="s">
        <v>467</v>
      </c>
    </row>
    <row r="265" spans="1:4">
      <c r="A265" t="s">
        <v>467</v>
      </c>
      <c r="B265" t="s">
        <v>782</v>
      </c>
      <c r="C265">
        <v>6208020602</v>
      </c>
      <c r="D265" t="s">
        <v>467</v>
      </c>
    </row>
    <row r="266" spans="1:4">
      <c r="A266" t="s">
        <v>467</v>
      </c>
      <c r="B266" t="s">
        <v>783</v>
      </c>
      <c r="C266">
        <v>6208020601</v>
      </c>
      <c r="D266" t="s">
        <v>467</v>
      </c>
    </row>
    <row r="267" spans="1:4">
      <c r="A267" t="s">
        <v>467</v>
      </c>
      <c r="B267" t="s">
        <v>784</v>
      </c>
      <c r="C267">
        <v>6208020605</v>
      </c>
      <c r="D267" t="s">
        <v>467</v>
      </c>
    </row>
    <row r="268" spans="1:4">
      <c r="A268" t="s">
        <v>467</v>
      </c>
      <c r="B268" t="s">
        <v>785</v>
      </c>
      <c r="C268">
        <v>6208020607</v>
      </c>
      <c r="D268" t="s">
        <v>467</v>
      </c>
    </row>
    <row r="269" spans="1:4">
      <c r="A269" t="s">
        <v>467</v>
      </c>
      <c r="B269" t="s">
        <v>786</v>
      </c>
      <c r="C269">
        <v>6208020608</v>
      </c>
      <c r="D269" t="s">
        <v>467</v>
      </c>
    </row>
    <row r="270" spans="1:4">
      <c r="A270" t="s">
        <v>467</v>
      </c>
      <c r="B270" t="s">
        <v>787</v>
      </c>
      <c r="C270">
        <v>6208020603</v>
      </c>
      <c r="D270" t="s">
        <v>467</v>
      </c>
    </row>
    <row r="271" spans="1:4">
      <c r="A271" t="s">
        <v>467</v>
      </c>
      <c r="B271" t="s">
        <v>788</v>
      </c>
      <c r="C271">
        <v>6208020604</v>
      </c>
      <c r="D271" t="s">
        <v>467</v>
      </c>
    </row>
    <row r="272" spans="1:4">
      <c r="A272" t="s">
        <v>467</v>
      </c>
      <c r="B272" t="s">
        <v>789</v>
      </c>
      <c r="C272">
        <v>6208020610</v>
      </c>
      <c r="D272" t="s">
        <v>467</v>
      </c>
    </row>
    <row r="273" spans="1:4">
      <c r="A273" t="s">
        <v>467</v>
      </c>
      <c r="B273" t="s">
        <v>790</v>
      </c>
      <c r="C273">
        <v>6208020606</v>
      </c>
      <c r="D273" t="s">
        <v>467</v>
      </c>
    </row>
    <row r="274" spans="1:4">
      <c r="A274" t="s">
        <v>467</v>
      </c>
      <c r="B274" t="s">
        <v>791</v>
      </c>
      <c r="C274">
        <v>6208022302</v>
      </c>
      <c r="D274" t="s">
        <v>467</v>
      </c>
    </row>
    <row r="275" spans="1:4">
      <c r="A275" t="s">
        <v>467</v>
      </c>
      <c r="B275" t="s">
        <v>792</v>
      </c>
      <c r="C275">
        <v>6208022301</v>
      </c>
      <c r="D275" t="s">
        <v>467</v>
      </c>
    </row>
    <row r="276" spans="1:4">
      <c r="A276" t="s">
        <v>467</v>
      </c>
      <c r="B276" t="s">
        <v>793</v>
      </c>
      <c r="C276">
        <v>6208022303</v>
      </c>
      <c r="D276" t="s">
        <v>467</v>
      </c>
    </row>
    <row r="277" spans="1:4">
      <c r="A277" t="s">
        <v>467</v>
      </c>
      <c r="B277" t="s">
        <v>794</v>
      </c>
      <c r="C277">
        <v>6208100303</v>
      </c>
      <c r="D277" t="s">
        <v>467</v>
      </c>
    </row>
    <row r="278" spans="1:4">
      <c r="A278" t="s">
        <v>467</v>
      </c>
      <c r="B278" t="s">
        <v>795</v>
      </c>
      <c r="C278">
        <v>6208100301</v>
      </c>
      <c r="D278" t="s">
        <v>467</v>
      </c>
    </row>
    <row r="279" spans="1:4">
      <c r="A279" t="s">
        <v>467</v>
      </c>
      <c r="B279" t="s">
        <v>796</v>
      </c>
      <c r="C279">
        <v>6208020902</v>
      </c>
      <c r="D279" t="s">
        <v>467</v>
      </c>
    </row>
    <row r="280" spans="1:4">
      <c r="A280" t="s">
        <v>467</v>
      </c>
      <c r="B280" t="s">
        <v>797</v>
      </c>
      <c r="C280">
        <v>6208020901</v>
      </c>
      <c r="D280" t="s">
        <v>467</v>
      </c>
    </row>
    <row r="281" spans="1:4">
      <c r="A281" t="s">
        <v>467</v>
      </c>
      <c r="B281" t="s">
        <v>798</v>
      </c>
      <c r="C281">
        <v>6208020101</v>
      </c>
      <c r="D281" t="s">
        <v>467</v>
      </c>
    </row>
    <row r="282" spans="1:4">
      <c r="A282" t="s">
        <v>467</v>
      </c>
      <c r="B282" t="s">
        <v>799</v>
      </c>
      <c r="C282">
        <v>6208021201</v>
      </c>
      <c r="D282" t="s">
        <v>467</v>
      </c>
    </row>
    <row r="283" spans="1:4">
      <c r="A283" t="s">
        <v>467</v>
      </c>
      <c r="B283" t="s">
        <v>800</v>
      </c>
      <c r="C283">
        <v>6208021202</v>
      </c>
      <c r="D283" t="s">
        <v>467</v>
      </c>
    </row>
    <row r="284" spans="1:4">
      <c r="A284" t="s">
        <v>467</v>
      </c>
      <c r="B284" t="s">
        <v>801</v>
      </c>
      <c r="C284">
        <v>6208021203</v>
      </c>
      <c r="D284" t="s">
        <v>467</v>
      </c>
    </row>
    <row r="285" spans="1:4">
      <c r="A285" t="s">
        <v>467</v>
      </c>
      <c r="B285" t="s">
        <v>802</v>
      </c>
      <c r="C285">
        <v>6208021204</v>
      </c>
      <c r="D285" t="s">
        <v>467</v>
      </c>
    </row>
    <row r="286" spans="1:4">
      <c r="A286" t="s">
        <v>467</v>
      </c>
      <c r="B286" t="s">
        <v>803</v>
      </c>
      <c r="C286">
        <v>6208022002</v>
      </c>
      <c r="D286" t="s">
        <v>467</v>
      </c>
    </row>
    <row r="287" spans="1:4">
      <c r="A287" t="s">
        <v>467</v>
      </c>
      <c r="B287" t="s">
        <v>804</v>
      </c>
      <c r="C287">
        <v>6208022001</v>
      </c>
      <c r="D287" t="s">
        <v>467</v>
      </c>
    </row>
    <row r="288" spans="1:4">
      <c r="A288" t="s">
        <v>467</v>
      </c>
      <c r="B288" t="s">
        <v>805</v>
      </c>
      <c r="C288">
        <v>6208022201</v>
      </c>
      <c r="D288" t="s">
        <v>467</v>
      </c>
    </row>
    <row r="289" spans="1:4">
      <c r="A289" t="s">
        <v>467</v>
      </c>
      <c r="B289" t="s">
        <v>806</v>
      </c>
      <c r="C289">
        <v>6208020501</v>
      </c>
      <c r="D289" t="s">
        <v>467</v>
      </c>
    </row>
    <row r="290" spans="1:4">
      <c r="A290" t="s">
        <v>467</v>
      </c>
      <c r="B290" t="s">
        <v>807</v>
      </c>
      <c r="C290">
        <v>6208020505</v>
      </c>
      <c r="D290" t="s">
        <v>467</v>
      </c>
    </row>
    <row r="291" spans="1:4">
      <c r="A291" t="s">
        <v>467</v>
      </c>
      <c r="B291" t="s">
        <v>808</v>
      </c>
      <c r="C291">
        <v>6208020503</v>
      </c>
      <c r="D291" t="s">
        <v>467</v>
      </c>
    </row>
    <row r="292" spans="1:4">
      <c r="A292" t="s">
        <v>467</v>
      </c>
      <c r="B292" t="s">
        <v>809</v>
      </c>
      <c r="C292">
        <v>6208100501</v>
      </c>
      <c r="D292" t="s">
        <v>467</v>
      </c>
    </row>
    <row r="293" spans="1:4">
      <c r="A293" t="s">
        <v>467</v>
      </c>
      <c r="B293" t="s">
        <v>810</v>
      </c>
      <c r="C293">
        <v>6208021601</v>
      </c>
      <c r="D293" t="s">
        <v>467</v>
      </c>
    </row>
    <row r="294" spans="1:4">
      <c r="A294" t="s">
        <v>467</v>
      </c>
      <c r="B294" t="s">
        <v>811</v>
      </c>
      <c r="C294">
        <v>6208021602</v>
      </c>
      <c r="D294" t="s">
        <v>467</v>
      </c>
    </row>
    <row r="295" spans="1:4">
      <c r="A295" t="s">
        <v>467</v>
      </c>
      <c r="B295" t="s">
        <v>812</v>
      </c>
      <c r="C295">
        <v>6208020202</v>
      </c>
      <c r="D295" t="s">
        <v>467</v>
      </c>
    </row>
    <row r="296" spans="1:4">
      <c r="A296" t="s">
        <v>467</v>
      </c>
      <c r="B296" t="s">
        <v>813</v>
      </c>
      <c r="C296">
        <v>6208020201</v>
      </c>
      <c r="D296" t="s">
        <v>467</v>
      </c>
    </row>
    <row r="297" spans="1:4">
      <c r="A297" t="s">
        <v>467</v>
      </c>
      <c r="B297" t="s">
        <v>814</v>
      </c>
      <c r="C297">
        <v>6208020203</v>
      </c>
      <c r="D297" t="s">
        <v>467</v>
      </c>
    </row>
    <row r="298" spans="1:4">
      <c r="A298" t="s">
        <v>467</v>
      </c>
      <c r="B298" t="s">
        <v>815</v>
      </c>
      <c r="C298">
        <v>6208080106</v>
      </c>
      <c r="D298" t="s">
        <v>467</v>
      </c>
    </row>
    <row r="299" spans="1:4">
      <c r="A299" t="s">
        <v>467</v>
      </c>
      <c r="B299" t="s">
        <v>816</v>
      </c>
      <c r="C299">
        <v>6208080108</v>
      </c>
      <c r="D299" t="s">
        <v>467</v>
      </c>
    </row>
    <row r="300" spans="1:4">
      <c r="A300" t="s">
        <v>467</v>
      </c>
      <c r="B300" t="s">
        <v>817</v>
      </c>
      <c r="C300">
        <v>6208080107</v>
      </c>
      <c r="D300" t="s">
        <v>467</v>
      </c>
    </row>
    <row r="301" spans="1:4">
      <c r="A301" t="s">
        <v>467</v>
      </c>
      <c r="B301" t="s">
        <v>818</v>
      </c>
      <c r="C301">
        <v>6208080101</v>
      </c>
      <c r="D301" t="s">
        <v>467</v>
      </c>
    </row>
    <row r="302" spans="1:4">
      <c r="A302" t="s">
        <v>467</v>
      </c>
      <c r="B302" t="s">
        <v>819</v>
      </c>
      <c r="C302">
        <v>6208080103</v>
      </c>
      <c r="D302" t="s">
        <v>467</v>
      </c>
    </row>
    <row r="303" spans="1:4">
      <c r="A303" t="s">
        <v>467</v>
      </c>
      <c r="B303" t="s">
        <v>820</v>
      </c>
      <c r="C303">
        <v>6208080102</v>
      </c>
      <c r="D303" t="s">
        <v>467</v>
      </c>
    </row>
    <row r="304" spans="1:4">
      <c r="A304" t="s">
        <v>467</v>
      </c>
      <c r="B304" t="s">
        <v>821</v>
      </c>
      <c r="C304">
        <v>6208080104</v>
      </c>
      <c r="D304" t="s">
        <v>467</v>
      </c>
    </row>
    <row r="305" spans="1:4">
      <c r="A305" t="s">
        <v>467</v>
      </c>
      <c r="B305" t="s">
        <v>822</v>
      </c>
      <c r="C305">
        <v>6208080105</v>
      </c>
      <c r="D305" t="s">
        <v>467</v>
      </c>
    </row>
    <row r="306" spans="1:4">
      <c r="A306" t="s">
        <v>467</v>
      </c>
      <c r="B306" t="s">
        <v>823</v>
      </c>
      <c r="C306">
        <v>6208021815</v>
      </c>
      <c r="D306" t="s">
        <v>467</v>
      </c>
    </row>
    <row r="307" spans="1:4">
      <c r="A307" t="s">
        <v>467</v>
      </c>
      <c r="B307" t="s">
        <v>824</v>
      </c>
      <c r="C307">
        <v>6208020709</v>
      </c>
      <c r="D307" t="s">
        <v>467</v>
      </c>
    </row>
    <row r="308" spans="1:4">
      <c r="A308" t="s">
        <v>467</v>
      </c>
      <c r="B308" t="s">
        <v>825</v>
      </c>
      <c r="C308">
        <v>6208020710</v>
      </c>
      <c r="D308" t="s">
        <v>467</v>
      </c>
    </row>
    <row r="309" spans="1:4">
      <c r="A309" t="s">
        <v>467</v>
      </c>
      <c r="B309" t="s">
        <v>826</v>
      </c>
      <c r="C309">
        <v>6208020702</v>
      </c>
      <c r="D309" t="s">
        <v>467</v>
      </c>
    </row>
    <row r="310" spans="1:4">
      <c r="A310" t="s">
        <v>467</v>
      </c>
      <c r="B310" t="s">
        <v>827</v>
      </c>
      <c r="C310">
        <v>6208020701</v>
      </c>
      <c r="D310" t="s">
        <v>467</v>
      </c>
    </row>
    <row r="311" spans="1:4">
      <c r="A311" t="s">
        <v>467</v>
      </c>
      <c r="B311" t="s">
        <v>828</v>
      </c>
      <c r="C311">
        <v>6208020705</v>
      </c>
      <c r="D311" t="s">
        <v>467</v>
      </c>
    </row>
    <row r="312" spans="1:4">
      <c r="A312" t="s">
        <v>467</v>
      </c>
      <c r="B312" t="s">
        <v>829</v>
      </c>
      <c r="C312">
        <v>6208020707</v>
      </c>
      <c r="D312" t="s">
        <v>467</v>
      </c>
    </row>
    <row r="313" spans="1:4">
      <c r="A313" t="s">
        <v>467</v>
      </c>
      <c r="B313" t="s">
        <v>830</v>
      </c>
      <c r="C313">
        <v>6208020708</v>
      </c>
      <c r="D313" t="s">
        <v>467</v>
      </c>
    </row>
    <row r="314" spans="1:4">
      <c r="A314" t="s">
        <v>467</v>
      </c>
      <c r="B314" t="s">
        <v>831</v>
      </c>
      <c r="C314">
        <v>6208020703</v>
      </c>
      <c r="D314" t="s">
        <v>467</v>
      </c>
    </row>
    <row r="315" spans="1:4">
      <c r="A315" t="s">
        <v>467</v>
      </c>
      <c r="B315" t="s">
        <v>832</v>
      </c>
      <c r="C315">
        <v>6208020704</v>
      </c>
      <c r="D315" t="s">
        <v>467</v>
      </c>
    </row>
    <row r="316" spans="1:4">
      <c r="A316" t="s">
        <v>467</v>
      </c>
      <c r="B316" t="s">
        <v>833</v>
      </c>
      <c r="C316">
        <v>6208020712</v>
      </c>
      <c r="D316" t="s">
        <v>467</v>
      </c>
    </row>
    <row r="317" spans="1:4">
      <c r="A317" t="s">
        <v>467</v>
      </c>
      <c r="B317" t="s">
        <v>834</v>
      </c>
      <c r="C317">
        <v>6208020711</v>
      </c>
      <c r="D317" t="s">
        <v>467</v>
      </c>
    </row>
    <row r="318" spans="1:4">
      <c r="A318" t="s">
        <v>467</v>
      </c>
      <c r="B318" t="s">
        <v>835</v>
      </c>
      <c r="C318">
        <v>6208020706</v>
      </c>
      <c r="D318" t="s">
        <v>467</v>
      </c>
    </row>
    <row r="319" spans="1:4">
      <c r="A319" t="s">
        <v>467</v>
      </c>
      <c r="B319" t="s">
        <v>836</v>
      </c>
      <c r="C319">
        <v>6208021801</v>
      </c>
      <c r="D319" t="s">
        <v>467</v>
      </c>
    </row>
    <row r="320" spans="1:4">
      <c r="A320" t="s">
        <v>467</v>
      </c>
      <c r="B320" t="s">
        <v>837</v>
      </c>
      <c r="C320">
        <v>6208021810</v>
      </c>
      <c r="D320" t="s">
        <v>467</v>
      </c>
    </row>
    <row r="321" spans="1:4">
      <c r="A321" t="s">
        <v>467</v>
      </c>
      <c r="B321" t="s">
        <v>838</v>
      </c>
      <c r="C321">
        <v>6208021802</v>
      </c>
      <c r="D321" t="s">
        <v>467</v>
      </c>
    </row>
    <row r="322" spans="1:4">
      <c r="A322" t="s">
        <v>467</v>
      </c>
      <c r="B322" t="s">
        <v>839</v>
      </c>
      <c r="C322">
        <v>6208021808</v>
      </c>
      <c r="D322" t="s">
        <v>467</v>
      </c>
    </row>
    <row r="323" spans="1:4">
      <c r="A323" t="s">
        <v>467</v>
      </c>
      <c r="B323" t="s">
        <v>840</v>
      </c>
      <c r="C323">
        <v>6208021803</v>
      </c>
      <c r="D323" t="s">
        <v>467</v>
      </c>
    </row>
    <row r="324" spans="1:4">
      <c r="A324" t="s">
        <v>467</v>
      </c>
      <c r="B324" t="s">
        <v>841</v>
      </c>
      <c r="C324">
        <v>6208021804</v>
      </c>
      <c r="D324" t="s">
        <v>467</v>
      </c>
    </row>
    <row r="325" spans="1:4">
      <c r="A325" t="s">
        <v>467</v>
      </c>
      <c r="B325" t="s">
        <v>842</v>
      </c>
      <c r="C325">
        <v>6208021809</v>
      </c>
      <c r="D325" t="s">
        <v>467</v>
      </c>
    </row>
    <row r="326" spans="1:4">
      <c r="A326" t="s">
        <v>467</v>
      </c>
      <c r="B326" t="s">
        <v>843</v>
      </c>
      <c r="C326">
        <v>6208021805</v>
      </c>
      <c r="D326" t="s">
        <v>467</v>
      </c>
    </row>
    <row r="327" spans="1:4">
      <c r="A327" t="s">
        <v>467</v>
      </c>
      <c r="B327" t="s">
        <v>844</v>
      </c>
      <c r="C327">
        <v>6208021814</v>
      </c>
      <c r="D327" t="s">
        <v>467</v>
      </c>
    </row>
    <row r="328" spans="1:4">
      <c r="A328" t="s">
        <v>467</v>
      </c>
      <c r="B328" t="s">
        <v>845</v>
      </c>
      <c r="C328">
        <v>6208021806</v>
      </c>
      <c r="D328" t="s">
        <v>467</v>
      </c>
    </row>
    <row r="329" spans="1:4">
      <c r="A329" t="s">
        <v>467</v>
      </c>
      <c r="B329" t="s">
        <v>846</v>
      </c>
      <c r="C329">
        <v>6208021807</v>
      </c>
      <c r="D329" t="s">
        <v>467</v>
      </c>
    </row>
    <row r="330" spans="1:4">
      <c r="A330" t="s">
        <v>467</v>
      </c>
      <c r="B330" t="s">
        <v>847</v>
      </c>
      <c r="C330">
        <v>6208021002</v>
      </c>
      <c r="D330" t="s">
        <v>467</v>
      </c>
    </row>
    <row r="331" spans="1:4">
      <c r="A331" t="s">
        <v>467</v>
      </c>
      <c r="B331" t="s">
        <v>848</v>
      </c>
      <c r="C331">
        <v>6208021001</v>
      </c>
      <c r="D331" t="s">
        <v>467</v>
      </c>
    </row>
    <row r="332" spans="1:4">
      <c r="A332" t="s">
        <v>467</v>
      </c>
      <c r="B332" t="s">
        <v>849</v>
      </c>
      <c r="C332">
        <v>6208021007</v>
      </c>
      <c r="D332" t="s">
        <v>467</v>
      </c>
    </row>
    <row r="333" spans="1:4">
      <c r="A333" t="s">
        <v>467</v>
      </c>
      <c r="B333" t="s">
        <v>850</v>
      </c>
      <c r="C333">
        <v>6208021005</v>
      </c>
      <c r="D333" t="s">
        <v>467</v>
      </c>
    </row>
    <row r="334" spans="1:4">
      <c r="A334" t="s">
        <v>467</v>
      </c>
      <c r="B334" t="s">
        <v>851</v>
      </c>
      <c r="C334">
        <v>6208021006</v>
      </c>
      <c r="D334" t="s">
        <v>467</v>
      </c>
    </row>
    <row r="335" spans="1:4">
      <c r="A335" t="s">
        <v>467</v>
      </c>
      <c r="B335" t="s">
        <v>852</v>
      </c>
      <c r="C335">
        <v>6208021008</v>
      </c>
      <c r="D335" t="s">
        <v>467</v>
      </c>
    </row>
    <row r="336" spans="1:4">
      <c r="A336" t="s">
        <v>467</v>
      </c>
      <c r="B336" t="s">
        <v>853</v>
      </c>
      <c r="C336">
        <v>6208021004</v>
      </c>
      <c r="D336" t="s">
        <v>467</v>
      </c>
    </row>
    <row r="337" spans="1:4">
      <c r="A337" t="s">
        <v>467</v>
      </c>
      <c r="B337" t="s">
        <v>854</v>
      </c>
      <c r="C337">
        <v>6208021003</v>
      </c>
      <c r="D337" t="s">
        <v>467</v>
      </c>
    </row>
    <row r="338" spans="1:4">
      <c r="A338" t="s">
        <v>467</v>
      </c>
      <c r="B338" t="s">
        <v>855</v>
      </c>
      <c r="C338">
        <v>6208021301</v>
      </c>
      <c r="D338" t="s">
        <v>467</v>
      </c>
    </row>
    <row r="339" spans="1:4">
      <c r="A339" t="s">
        <v>467</v>
      </c>
      <c r="B339" t="s">
        <v>856</v>
      </c>
      <c r="C339">
        <v>6208020803</v>
      </c>
      <c r="D339" t="s">
        <v>467</v>
      </c>
    </row>
    <row r="340" spans="1:4">
      <c r="A340" t="s">
        <v>467</v>
      </c>
      <c r="B340" t="s">
        <v>857</v>
      </c>
      <c r="C340">
        <v>6208020802</v>
      </c>
      <c r="D340" t="s">
        <v>467</v>
      </c>
    </row>
    <row r="341" spans="1:4">
      <c r="A341" t="s">
        <v>467</v>
      </c>
      <c r="B341" t="s">
        <v>858</v>
      </c>
      <c r="C341">
        <v>6208020807</v>
      </c>
      <c r="D341" t="s">
        <v>467</v>
      </c>
    </row>
    <row r="342" spans="1:4">
      <c r="A342" t="s">
        <v>467</v>
      </c>
      <c r="B342" t="s">
        <v>859</v>
      </c>
      <c r="C342">
        <v>6208020804</v>
      </c>
      <c r="D342" t="s">
        <v>467</v>
      </c>
    </row>
    <row r="343" spans="1:4">
      <c r="A343" t="s">
        <v>467</v>
      </c>
      <c r="B343" t="s">
        <v>860</v>
      </c>
      <c r="C343">
        <v>6208020812</v>
      </c>
      <c r="D343" t="s">
        <v>467</v>
      </c>
    </row>
    <row r="344" spans="1:4">
      <c r="A344" t="s">
        <v>467</v>
      </c>
      <c r="B344" t="s">
        <v>861</v>
      </c>
      <c r="C344">
        <v>6208020801</v>
      </c>
      <c r="D344" t="s">
        <v>467</v>
      </c>
    </row>
    <row r="345" spans="1:4">
      <c r="A345" t="s">
        <v>467</v>
      </c>
      <c r="B345" t="s">
        <v>862</v>
      </c>
      <c r="C345">
        <v>6208020811</v>
      </c>
      <c r="D345" t="s">
        <v>467</v>
      </c>
    </row>
    <row r="346" spans="1:4">
      <c r="A346" t="s">
        <v>467</v>
      </c>
      <c r="B346" t="s">
        <v>863</v>
      </c>
      <c r="C346">
        <v>6208020814</v>
      </c>
      <c r="D346" t="s">
        <v>467</v>
      </c>
    </row>
    <row r="347" spans="1:4">
      <c r="A347" t="s">
        <v>467</v>
      </c>
      <c r="B347" t="s">
        <v>864</v>
      </c>
      <c r="C347">
        <v>6208020808</v>
      </c>
      <c r="D347" t="s">
        <v>467</v>
      </c>
    </row>
    <row r="348" spans="1:4">
      <c r="A348" t="s">
        <v>467</v>
      </c>
      <c r="B348" t="s">
        <v>865</v>
      </c>
      <c r="C348">
        <v>6208020809</v>
      </c>
      <c r="D348" t="s">
        <v>467</v>
      </c>
    </row>
    <row r="349" spans="1:4">
      <c r="A349" t="s">
        <v>467</v>
      </c>
      <c r="B349" t="s">
        <v>866</v>
      </c>
      <c r="C349">
        <v>6208020810</v>
      </c>
      <c r="D349" t="s">
        <v>467</v>
      </c>
    </row>
    <row r="350" spans="1:4">
      <c r="A350" t="s">
        <v>467</v>
      </c>
      <c r="B350" t="s">
        <v>867</v>
      </c>
      <c r="C350">
        <v>6208020806</v>
      </c>
      <c r="D350" t="s">
        <v>467</v>
      </c>
    </row>
    <row r="351" spans="1:4">
      <c r="A351" t="s">
        <v>467</v>
      </c>
      <c r="B351" t="s">
        <v>868</v>
      </c>
      <c r="C351">
        <v>6208020805</v>
      </c>
      <c r="D351" t="s">
        <v>467</v>
      </c>
    </row>
    <row r="352" spans="1:4">
      <c r="A352" t="s">
        <v>467</v>
      </c>
      <c r="B352" t="s">
        <v>869</v>
      </c>
      <c r="C352">
        <v>6208020813</v>
      </c>
      <c r="D352" t="s">
        <v>467</v>
      </c>
    </row>
    <row r="353" spans="1:4">
      <c r="A353" t="s">
        <v>467</v>
      </c>
      <c r="B353" t="s">
        <v>870</v>
      </c>
      <c r="C353">
        <v>6208050306</v>
      </c>
      <c r="D353" t="s">
        <v>467</v>
      </c>
    </row>
    <row r="354" spans="1:4">
      <c r="A354" t="s">
        <v>467</v>
      </c>
      <c r="B354" t="s">
        <v>871</v>
      </c>
      <c r="C354">
        <v>6208021401</v>
      </c>
      <c r="D354" t="s">
        <v>467</v>
      </c>
    </row>
    <row r="355" spans="1:4">
      <c r="A355" t="s">
        <v>467</v>
      </c>
      <c r="B355" t="s">
        <v>872</v>
      </c>
      <c r="C355">
        <v>6208021402</v>
      </c>
      <c r="D355" t="s">
        <v>467</v>
      </c>
    </row>
    <row r="356" spans="1:4">
      <c r="A356" t="s">
        <v>467</v>
      </c>
      <c r="B356" t="s">
        <v>873</v>
      </c>
      <c r="C356">
        <v>6208021501</v>
      </c>
      <c r="D356" t="s">
        <v>467</v>
      </c>
    </row>
    <row r="357" spans="1:4">
      <c r="A357" t="s">
        <v>467</v>
      </c>
      <c r="B357" t="s">
        <v>874</v>
      </c>
      <c r="C357">
        <v>6208020402</v>
      </c>
      <c r="D357" t="s">
        <v>467</v>
      </c>
    </row>
    <row r="358" spans="1:4">
      <c r="A358" t="s">
        <v>467</v>
      </c>
      <c r="B358" t="s">
        <v>875</v>
      </c>
      <c r="C358">
        <v>6208020401</v>
      </c>
      <c r="D358" t="s">
        <v>467</v>
      </c>
    </row>
    <row r="359" spans="1:4">
      <c r="A359" t="s">
        <v>467</v>
      </c>
      <c r="B359" t="s">
        <v>876</v>
      </c>
      <c r="C359">
        <v>6208020403</v>
      </c>
      <c r="D359" t="s">
        <v>467</v>
      </c>
    </row>
    <row r="360" spans="1:4">
      <c r="A360" t="s">
        <v>467</v>
      </c>
      <c r="B360" t="s">
        <v>877</v>
      </c>
      <c r="C360">
        <v>6208020407</v>
      </c>
      <c r="D360" t="s">
        <v>467</v>
      </c>
    </row>
    <row r="361" spans="1:4">
      <c r="A361" t="s">
        <v>467</v>
      </c>
      <c r="B361" t="s">
        <v>878</v>
      </c>
      <c r="C361">
        <v>6208020406</v>
      </c>
      <c r="D361" t="s">
        <v>467</v>
      </c>
    </row>
    <row r="362" spans="1:4">
      <c r="A362" t="s">
        <v>467</v>
      </c>
      <c r="B362" t="s">
        <v>879</v>
      </c>
      <c r="C362">
        <v>6208020404</v>
      </c>
      <c r="D362" t="s">
        <v>467</v>
      </c>
    </row>
    <row r="363" spans="1:4">
      <c r="A363" t="s">
        <v>467</v>
      </c>
      <c r="B363" t="s">
        <v>880</v>
      </c>
      <c r="C363">
        <v>6208020405</v>
      </c>
      <c r="D363" t="s">
        <v>467</v>
      </c>
    </row>
    <row r="364" spans="1:4">
      <c r="A364" t="s">
        <v>467</v>
      </c>
      <c r="B364" t="s">
        <v>881</v>
      </c>
      <c r="C364">
        <v>6208020408</v>
      </c>
      <c r="D364" t="s">
        <v>467</v>
      </c>
    </row>
    <row r="365" spans="1:4">
      <c r="A365" t="s">
        <v>467</v>
      </c>
      <c r="B365" t="s">
        <v>882</v>
      </c>
      <c r="C365">
        <v>6208020301</v>
      </c>
      <c r="D365" t="s">
        <v>467</v>
      </c>
    </row>
    <row r="366" spans="1:4">
      <c r="A366" t="s">
        <v>467</v>
      </c>
      <c r="B366" t="s">
        <v>883</v>
      </c>
      <c r="C366">
        <v>6208020305</v>
      </c>
      <c r="D366" t="s">
        <v>467</v>
      </c>
    </row>
    <row r="367" spans="1:4">
      <c r="A367" t="s">
        <v>467</v>
      </c>
      <c r="B367" t="s">
        <v>884</v>
      </c>
      <c r="C367">
        <v>6208020307</v>
      </c>
      <c r="D367" t="s">
        <v>467</v>
      </c>
    </row>
    <row r="368" spans="1:4">
      <c r="A368" t="s">
        <v>467</v>
      </c>
      <c r="B368" t="s">
        <v>885</v>
      </c>
      <c r="C368">
        <v>6208020306</v>
      </c>
      <c r="D368" t="s">
        <v>467</v>
      </c>
    </row>
    <row r="369" spans="1:4">
      <c r="A369" t="s">
        <v>467</v>
      </c>
      <c r="B369" t="s">
        <v>886</v>
      </c>
      <c r="C369">
        <v>6208020308</v>
      </c>
      <c r="D369" t="s">
        <v>467</v>
      </c>
    </row>
    <row r="370" spans="1:4">
      <c r="A370" t="s">
        <v>467</v>
      </c>
      <c r="B370" t="s">
        <v>887</v>
      </c>
      <c r="C370">
        <v>6208020310</v>
      </c>
      <c r="D370" t="s">
        <v>467</v>
      </c>
    </row>
    <row r="371" spans="1:4">
      <c r="A371" t="s">
        <v>467</v>
      </c>
      <c r="B371" t="s">
        <v>888</v>
      </c>
      <c r="C371">
        <v>6208020311</v>
      </c>
      <c r="D371" t="s">
        <v>467</v>
      </c>
    </row>
    <row r="372" spans="1:4">
      <c r="A372" t="s">
        <v>467</v>
      </c>
      <c r="B372" t="s">
        <v>889</v>
      </c>
      <c r="C372">
        <v>6208020312</v>
      </c>
      <c r="D372" t="s">
        <v>467</v>
      </c>
    </row>
    <row r="373" spans="1:4">
      <c r="A373" t="s">
        <v>467</v>
      </c>
      <c r="B373" t="s">
        <v>890</v>
      </c>
      <c r="C373">
        <v>6208020302</v>
      </c>
      <c r="D373" t="s">
        <v>467</v>
      </c>
    </row>
    <row r="374" spans="1:4">
      <c r="A374" t="s">
        <v>467</v>
      </c>
      <c r="B374" t="s">
        <v>891</v>
      </c>
      <c r="C374">
        <v>6208020303</v>
      </c>
      <c r="D374" t="s">
        <v>467</v>
      </c>
    </row>
    <row r="375" spans="1:4">
      <c r="A375" t="s">
        <v>467</v>
      </c>
      <c r="B375" t="s">
        <v>892</v>
      </c>
      <c r="C375">
        <v>6208020309</v>
      </c>
      <c r="D375" t="s">
        <v>467</v>
      </c>
    </row>
    <row r="376" spans="1:4">
      <c r="A376" t="s">
        <v>467</v>
      </c>
      <c r="B376" t="s">
        <v>893</v>
      </c>
      <c r="C376">
        <v>6208020304</v>
      </c>
      <c r="D376" t="s">
        <v>467</v>
      </c>
    </row>
    <row r="377" spans="1:4">
      <c r="A377" t="s">
        <v>467</v>
      </c>
      <c r="B377" t="s">
        <v>894</v>
      </c>
      <c r="C377">
        <v>6208100402</v>
      </c>
      <c r="D377" t="s">
        <v>467</v>
      </c>
    </row>
    <row r="378" spans="1:4">
      <c r="A378" t="s">
        <v>467</v>
      </c>
      <c r="B378" t="s">
        <v>750</v>
      </c>
      <c r="C378">
        <v>5395959501</v>
      </c>
      <c r="D378" t="s">
        <v>467</v>
      </c>
    </row>
    <row r="379" spans="1:4">
      <c r="A379" t="s">
        <v>467</v>
      </c>
      <c r="B379" t="s">
        <v>895</v>
      </c>
      <c r="C379">
        <v>6208100401</v>
      </c>
      <c r="D379" t="s">
        <v>467</v>
      </c>
    </row>
    <row r="382" spans="1:4">
      <c r="A382" t="s">
        <v>896</v>
      </c>
      <c r="B382" t="s">
        <v>897</v>
      </c>
      <c r="C382">
        <v>1556100101</v>
      </c>
      <c r="D382" t="s">
        <v>896</v>
      </c>
    </row>
    <row r="383" spans="1:4">
      <c r="A383" t="s">
        <v>896</v>
      </c>
      <c r="B383" t="s">
        <v>898</v>
      </c>
      <c r="C383">
        <v>1560050101</v>
      </c>
      <c r="D383" t="s">
        <v>896</v>
      </c>
    </row>
    <row r="384" spans="1:4">
      <c r="A384" t="s">
        <v>896</v>
      </c>
      <c r="B384" t="s">
        <v>899</v>
      </c>
      <c r="C384">
        <v>1540050101</v>
      </c>
      <c r="D384" t="s">
        <v>896</v>
      </c>
    </row>
    <row r="385" spans="1:4">
      <c r="A385" t="s">
        <v>896</v>
      </c>
      <c r="B385" t="s">
        <v>900</v>
      </c>
      <c r="C385">
        <v>1805100101</v>
      </c>
      <c r="D385" t="s">
        <v>896</v>
      </c>
    </row>
    <row r="386" spans="1:4">
      <c r="A386" t="s">
        <v>896</v>
      </c>
      <c r="B386" t="s">
        <v>901</v>
      </c>
      <c r="C386">
        <v>1516150101</v>
      </c>
      <c r="D386" t="s">
        <v>896</v>
      </c>
    </row>
    <row r="387" spans="1:4">
      <c r="A387" t="s">
        <v>896</v>
      </c>
      <c r="B387" t="s">
        <v>902</v>
      </c>
      <c r="C387">
        <v>1508050101</v>
      </c>
      <c r="D387" t="s">
        <v>896</v>
      </c>
    </row>
    <row r="388" spans="1:4">
      <c r="A388" t="s">
        <v>896</v>
      </c>
      <c r="B388" t="s">
        <v>903</v>
      </c>
      <c r="C388">
        <v>1584050102</v>
      </c>
      <c r="D388" t="s">
        <v>896</v>
      </c>
    </row>
    <row r="389" spans="1:4">
      <c r="A389" t="s">
        <v>896</v>
      </c>
      <c r="B389" t="s">
        <v>904</v>
      </c>
      <c r="C389">
        <v>1516050101</v>
      </c>
      <c r="D389" t="s">
        <v>896</v>
      </c>
    </row>
    <row r="390" spans="1:4">
      <c r="A390" t="s">
        <v>896</v>
      </c>
      <c r="B390" t="s">
        <v>905</v>
      </c>
      <c r="C390">
        <v>1805959501</v>
      </c>
      <c r="D390" t="s">
        <v>896</v>
      </c>
    </row>
    <row r="391" spans="1:4">
      <c r="A391" t="s">
        <v>896</v>
      </c>
      <c r="B391" t="s">
        <v>906</v>
      </c>
      <c r="C391">
        <v>1805050101</v>
      </c>
      <c r="D391" t="s">
        <v>896</v>
      </c>
    </row>
    <row r="392" spans="1:4">
      <c r="A392" t="s">
        <v>896</v>
      </c>
      <c r="B392" t="s">
        <v>907</v>
      </c>
      <c r="C392">
        <v>1520050103</v>
      </c>
      <c r="D392" t="s">
        <v>896</v>
      </c>
    </row>
    <row r="393" spans="1:4">
      <c r="A393" t="s">
        <v>896</v>
      </c>
      <c r="B393" t="s">
        <v>908</v>
      </c>
      <c r="C393">
        <v>1520050107</v>
      </c>
      <c r="D393" t="s">
        <v>896</v>
      </c>
    </row>
    <row r="394" spans="1:4">
      <c r="A394" t="s">
        <v>896</v>
      </c>
      <c r="B394" t="s">
        <v>909</v>
      </c>
      <c r="C394">
        <v>1520050106</v>
      </c>
      <c r="D394" t="s">
        <v>896</v>
      </c>
    </row>
    <row r="395" spans="1:4">
      <c r="A395" t="s">
        <v>896</v>
      </c>
      <c r="B395" t="s">
        <v>910</v>
      </c>
      <c r="C395">
        <v>1520050102</v>
      </c>
      <c r="D395" t="s">
        <v>896</v>
      </c>
    </row>
    <row r="396" spans="1:4">
      <c r="A396" t="s">
        <v>896</v>
      </c>
      <c r="B396" t="s">
        <v>911</v>
      </c>
      <c r="C396">
        <v>1520050104</v>
      </c>
      <c r="D396" t="s">
        <v>896</v>
      </c>
    </row>
    <row r="397" spans="1:4">
      <c r="A397" t="s">
        <v>896</v>
      </c>
      <c r="B397" t="s">
        <v>912</v>
      </c>
      <c r="C397">
        <v>1520050108</v>
      </c>
      <c r="D397" t="s">
        <v>896</v>
      </c>
    </row>
    <row r="398" spans="1:4">
      <c r="A398" t="s">
        <v>896</v>
      </c>
      <c r="B398" t="s">
        <v>913</v>
      </c>
      <c r="C398">
        <v>1528100101</v>
      </c>
      <c r="D398" t="s">
        <v>896</v>
      </c>
    </row>
    <row r="399" spans="1:4">
      <c r="A399" t="s">
        <v>896</v>
      </c>
      <c r="B399" t="s">
        <v>914</v>
      </c>
      <c r="C399">
        <v>1524100101</v>
      </c>
      <c r="D399" t="s">
        <v>896</v>
      </c>
    </row>
    <row r="400" spans="1:4">
      <c r="A400" t="s">
        <v>896</v>
      </c>
      <c r="B400" t="s">
        <v>915</v>
      </c>
      <c r="C400">
        <v>1528150101</v>
      </c>
      <c r="D400" t="s">
        <v>896</v>
      </c>
    </row>
    <row r="401" spans="1:4">
      <c r="A401" t="s">
        <v>896</v>
      </c>
      <c r="B401" t="s">
        <v>916</v>
      </c>
      <c r="C401">
        <v>1805100102</v>
      </c>
      <c r="D401" t="s">
        <v>896</v>
      </c>
    </row>
    <row r="402" spans="1:4">
      <c r="A402" t="s">
        <v>896</v>
      </c>
      <c r="B402" t="s">
        <v>916</v>
      </c>
      <c r="C402">
        <v>1805959502</v>
      </c>
      <c r="D402" t="s">
        <v>896</v>
      </c>
    </row>
    <row r="403" spans="1:4">
      <c r="A403" t="s">
        <v>896</v>
      </c>
      <c r="B403" t="s">
        <v>917</v>
      </c>
      <c r="C403">
        <v>1528050101</v>
      </c>
      <c r="D403" t="s">
        <v>896</v>
      </c>
    </row>
    <row r="404" spans="1:4">
      <c r="A404" t="s">
        <v>896</v>
      </c>
      <c r="B404" t="s">
        <v>918</v>
      </c>
      <c r="C404">
        <v>1805100103</v>
      </c>
      <c r="D404" t="s">
        <v>896</v>
      </c>
    </row>
    <row r="405" spans="1:4">
      <c r="A405" t="s">
        <v>896</v>
      </c>
      <c r="B405" t="s">
        <v>918</v>
      </c>
      <c r="C405">
        <v>1805959503</v>
      </c>
      <c r="D405" t="s">
        <v>896</v>
      </c>
    </row>
    <row r="406" spans="1:4">
      <c r="A406" t="s">
        <v>896</v>
      </c>
      <c r="B406" t="s">
        <v>919</v>
      </c>
      <c r="C406">
        <v>1584050101</v>
      </c>
      <c r="D406" t="s">
        <v>896</v>
      </c>
    </row>
    <row r="407" spans="1:4">
      <c r="A407" t="s">
        <v>896</v>
      </c>
      <c r="B407" t="s">
        <v>920</v>
      </c>
      <c r="C407">
        <v>1520050105</v>
      </c>
      <c r="D407" t="s">
        <v>896</v>
      </c>
    </row>
    <row r="408" spans="1:4">
      <c r="A408" t="s">
        <v>896</v>
      </c>
      <c r="B408" t="s">
        <v>921</v>
      </c>
      <c r="C408">
        <v>1556050101</v>
      </c>
      <c r="D408" t="s">
        <v>896</v>
      </c>
    </row>
    <row r="409" spans="1:4">
      <c r="A409" t="s">
        <v>896</v>
      </c>
      <c r="B409" t="s">
        <v>922</v>
      </c>
      <c r="C409">
        <v>1532200101</v>
      </c>
      <c r="D409" t="s">
        <v>896</v>
      </c>
    </row>
    <row r="410" spans="1:4">
      <c r="A410" t="s">
        <v>896</v>
      </c>
      <c r="B410" t="s">
        <v>923</v>
      </c>
      <c r="C410">
        <v>1805959504</v>
      </c>
      <c r="D410" t="s">
        <v>896</v>
      </c>
    </row>
    <row r="411" spans="1:4">
      <c r="A411" t="s">
        <v>896</v>
      </c>
      <c r="B411" t="s">
        <v>924</v>
      </c>
      <c r="C411">
        <v>1532150101</v>
      </c>
      <c r="D411" t="s">
        <v>896</v>
      </c>
    </row>
    <row r="412" spans="1:4">
      <c r="A412" t="s">
        <v>896</v>
      </c>
      <c r="B412" t="s">
        <v>925</v>
      </c>
      <c r="C412">
        <v>1528250101</v>
      </c>
      <c r="D412" t="s">
        <v>896</v>
      </c>
    </row>
    <row r="413" spans="1:4">
      <c r="A413" t="s">
        <v>896</v>
      </c>
      <c r="B413" t="s">
        <v>926</v>
      </c>
      <c r="C413">
        <v>1520050101</v>
      </c>
      <c r="D413" t="s">
        <v>896</v>
      </c>
    </row>
    <row r="414" spans="1:4">
      <c r="A414" t="s">
        <v>896</v>
      </c>
      <c r="B414" t="s">
        <v>927</v>
      </c>
      <c r="C414">
        <v>1532050101</v>
      </c>
      <c r="D414" t="s">
        <v>896</v>
      </c>
    </row>
    <row r="415" spans="1:4">
      <c r="A415" t="s">
        <v>896</v>
      </c>
      <c r="B415" t="s">
        <v>928</v>
      </c>
      <c r="C415">
        <v>1805050102</v>
      </c>
      <c r="D415" t="s">
        <v>896</v>
      </c>
    </row>
    <row r="416" spans="1:4">
      <c r="A416" t="s">
        <v>896</v>
      </c>
      <c r="B416" t="s">
        <v>929</v>
      </c>
      <c r="C416">
        <v>1524050101</v>
      </c>
      <c r="D416" t="s">
        <v>896</v>
      </c>
    </row>
    <row r="417" spans="1:4">
      <c r="A417" t="s">
        <v>896</v>
      </c>
      <c r="B417" t="s">
        <v>930</v>
      </c>
      <c r="C417">
        <v>1805050103</v>
      </c>
      <c r="D417" t="s">
        <v>896</v>
      </c>
    </row>
    <row r="418" spans="1:4">
      <c r="A418" t="s">
        <v>896</v>
      </c>
      <c r="B418" t="s">
        <v>931</v>
      </c>
      <c r="C418">
        <v>1532100101</v>
      </c>
      <c r="D418" t="s">
        <v>896</v>
      </c>
    </row>
    <row r="419" spans="1:4">
      <c r="A419" t="s">
        <v>896</v>
      </c>
      <c r="B419" t="s">
        <v>932</v>
      </c>
      <c r="C419">
        <v>1516100101</v>
      </c>
      <c r="D419" t="s">
        <v>896</v>
      </c>
    </row>
    <row r="420" spans="1:4">
      <c r="A420" t="s">
        <v>896</v>
      </c>
      <c r="B420" t="s">
        <v>933</v>
      </c>
      <c r="C420">
        <v>1524959595</v>
      </c>
      <c r="D420" t="s">
        <v>896</v>
      </c>
    </row>
    <row r="421" spans="1:4">
      <c r="A421" t="s">
        <v>896</v>
      </c>
      <c r="B421" t="s">
        <v>933</v>
      </c>
      <c r="C421">
        <v>1528959595</v>
      </c>
      <c r="D421" t="s">
        <v>896</v>
      </c>
    </row>
    <row r="422" spans="1:4">
      <c r="A422" t="s">
        <v>896</v>
      </c>
      <c r="B422" t="s">
        <v>933</v>
      </c>
      <c r="C422">
        <v>1532959595</v>
      </c>
      <c r="D422" t="s">
        <v>896</v>
      </c>
    </row>
    <row r="423" spans="1:4">
      <c r="A423" t="s">
        <v>896</v>
      </c>
      <c r="B423" t="s">
        <v>933</v>
      </c>
      <c r="C423">
        <v>1556959595</v>
      </c>
      <c r="D423" t="s">
        <v>896</v>
      </c>
    </row>
    <row r="424" spans="1:4">
      <c r="A424" t="s">
        <v>896</v>
      </c>
      <c r="B424" t="s">
        <v>934</v>
      </c>
      <c r="C424">
        <v>1805959595</v>
      </c>
      <c r="D424" t="s">
        <v>896</v>
      </c>
    </row>
    <row r="425" spans="1:4">
      <c r="A425" t="s">
        <v>896</v>
      </c>
      <c r="B425" t="s">
        <v>935</v>
      </c>
      <c r="C425">
        <v>1556280101</v>
      </c>
      <c r="D425" t="s">
        <v>896</v>
      </c>
    </row>
    <row r="426" spans="1:4">
      <c r="A426" t="s">
        <v>896</v>
      </c>
      <c r="B426" t="s">
        <v>936</v>
      </c>
      <c r="C426">
        <v>1556150101</v>
      </c>
      <c r="D426" t="s">
        <v>896</v>
      </c>
    </row>
    <row r="427" spans="1:4">
      <c r="A427" t="s">
        <v>896</v>
      </c>
      <c r="B427" t="s">
        <v>937</v>
      </c>
      <c r="C427">
        <v>1556300101</v>
      </c>
      <c r="D427" t="s">
        <v>896</v>
      </c>
    </row>
    <row r="428" spans="1:4">
      <c r="A428" t="s">
        <v>896</v>
      </c>
      <c r="B428" t="s">
        <v>938</v>
      </c>
      <c r="C428">
        <v>1556500101</v>
      </c>
      <c r="D428" t="s">
        <v>896</v>
      </c>
    </row>
    <row r="429" spans="1:4">
      <c r="A429" t="s">
        <v>896</v>
      </c>
      <c r="B429" t="s">
        <v>939</v>
      </c>
      <c r="C429">
        <v>1504100101</v>
      </c>
      <c r="D429" t="s">
        <v>896</v>
      </c>
    </row>
    <row r="430" spans="1:4">
      <c r="A430" t="s">
        <v>896</v>
      </c>
      <c r="B430" t="s">
        <v>940</v>
      </c>
      <c r="C430">
        <v>1504050101</v>
      </c>
      <c r="D430" t="s">
        <v>896</v>
      </c>
    </row>
    <row r="434" spans="1:4">
      <c r="A434" t="s">
        <v>941</v>
      </c>
      <c r="B434" t="s">
        <v>942</v>
      </c>
      <c r="C434">
        <v>6210020502</v>
      </c>
      <c r="D434" t="s">
        <v>941</v>
      </c>
    </row>
    <row r="435" spans="1:4">
      <c r="A435" t="s">
        <v>941</v>
      </c>
      <c r="B435" t="s">
        <v>943</v>
      </c>
      <c r="C435">
        <v>6210022102</v>
      </c>
      <c r="D435" t="s">
        <v>941</v>
      </c>
    </row>
    <row r="436" spans="1:4">
      <c r="A436" t="s">
        <v>941</v>
      </c>
      <c r="B436" t="s">
        <v>944</v>
      </c>
      <c r="C436">
        <v>6210100302</v>
      </c>
      <c r="D436" t="s">
        <v>941</v>
      </c>
    </row>
    <row r="437" spans="1:4">
      <c r="A437" t="s">
        <v>941</v>
      </c>
      <c r="B437" t="s">
        <v>945</v>
      </c>
      <c r="C437">
        <v>6210022101</v>
      </c>
      <c r="D437" t="s">
        <v>941</v>
      </c>
    </row>
    <row r="438" spans="1:4">
      <c r="A438" t="s">
        <v>941</v>
      </c>
      <c r="B438" t="s">
        <v>946</v>
      </c>
      <c r="C438">
        <v>6210021903</v>
      </c>
      <c r="D438" t="s">
        <v>941</v>
      </c>
    </row>
    <row r="439" spans="1:4">
      <c r="A439" t="s">
        <v>941</v>
      </c>
      <c r="B439" t="s">
        <v>947</v>
      </c>
      <c r="C439">
        <v>6210021902</v>
      </c>
      <c r="D439" t="s">
        <v>941</v>
      </c>
    </row>
    <row r="440" spans="1:4">
      <c r="A440" t="s">
        <v>941</v>
      </c>
      <c r="B440" t="s">
        <v>948</v>
      </c>
      <c r="C440">
        <v>6210021102</v>
      </c>
      <c r="D440" t="s">
        <v>941</v>
      </c>
    </row>
    <row r="441" spans="1:4">
      <c r="A441" t="s">
        <v>941</v>
      </c>
      <c r="B441" t="s">
        <v>949</v>
      </c>
      <c r="C441">
        <v>6210021901</v>
      </c>
      <c r="D441" t="s">
        <v>941</v>
      </c>
    </row>
    <row r="442" spans="1:4">
      <c r="A442" t="s">
        <v>941</v>
      </c>
      <c r="B442" t="s">
        <v>950</v>
      </c>
      <c r="C442">
        <v>6210021812</v>
      </c>
      <c r="D442" t="s">
        <v>941</v>
      </c>
    </row>
    <row r="443" spans="1:4">
      <c r="A443" t="s">
        <v>941</v>
      </c>
      <c r="B443" t="s">
        <v>951</v>
      </c>
      <c r="C443">
        <v>6210020504</v>
      </c>
      <c r="D443" t="s">
        <v>941</v>
      </c>
    </row>
    <row r="444" spans="1:4">
      <c r="A444" t="s">
        <v>941</v>
      </c>
      <c r="B444" t="s">
        <v>952</v>
      </c>
      <c r="C444">
        <v>6210021701</v>
      </c>
      <c r="D444" t="s">
        <v>941</v>
      </c>
    </row>
    <row r="445" spans="1:4">
      <c r="A445" t="s">
        <v>941</v>
      </c>
      <c r="B445" t="s">
        <v>953</v>
      </c>
      <c r="C445">
        <v>6210021103</v>
      </c>
      <c r="D445" t="s">
        <v>941</v>
      </c>
    </row>
    <row r="446" spans="1:4">
      <c r="A446" t="s">
        <v>941</v>
      </c>
      <c r="B446" t="s">
        <v>954</v>
      </c>
      <c r="C446">
        <v>6210021813</v>
      </c>
      <c r="D446" t="s">
        <v>941</v>
      </c>
    </row>
    <row r="447" spans="1:4">
      <c r="A447" t="s">
        <v>941</v>
      </c>
      <c r="B447" t="s">
        <v>955</v>
      </c>
      <c r="C447">
        <v>6210021101</v>
      </c>
      <c r="D447" t="s">
        <v>941</v>
      </c>
    </row>
    <row r="448" spans="1:4">
      <c r="A448" t="s">
        <v>941</v>
      </c>
      <c r="B448" t="s">
        <v>956</v>
      </c>
      <c r="C448">
        <v>6210021104</v>
      </c>
      <c r="D448" t="s">
        <v>941</v>
      </c>
    </row>
    <row r="449" spans="1:4">
      <c r="A449" t="s">
        <v>941</v>
      </c>
      <c r="B449" t="s">
        <v>957</v>
      </c>
      <c r="C449">
        <v>6210021811</v>
      </c>
      <c r="D449" t="s">
        <v>941</v>
      </c>
    </row>
    <row r="450" spans="1:4">
      <c r="A450" t="s">
        <v>941</v>
      </c>
      <c r="B450" s="279" t="s">
        <v>1009</v>
      </c>
      <c r="C450" s="341">
        <v>6210110101</v>
      </c>
      <c r="D450" t="s">
        <v>941</v>
      </c>
    </row>
    <row r="453" spans="1:4">
      <c r="A453" t="s">
        <v>958</v>
      </c>
      <c r="B453" t="s">
        <v>959</v>
      </c>
      <c r="C453">
        <v>6209020502</v>
      </c>
      <c r="D453" t="s">
        <v>958</v>
      </c>
    </row>
    <row r="454" spans="1:4">
      <c r="A454" t="s">
        <v>958</v>
      </c>
      <c r="B454" t="s">
        <v>960</v>
      </c>
      <c r="C454">
        <v>6209022102</v>
      </c>
      <c r="D454" t="s">
        <v>958</v>
      </c>
    </row>
    <row r="455" spans="1:4">
      <c r="A455" t="s">
        <v>958</v>
      </c>
      <c r="B455" t="s">
        <v>961</v>
      </c>
      <c r="C455">
        <v>6209100302</v>
      </c>
      <c r="D455" t="s">
        <v>958</v>
      </c>
    </row>
    <row r="456" spans="1:4">
      <c r="A456" t="s">
        <v>958</v>
      </c>
      <c r="B456" t="s">
        <v>962</v>
      </c>
      <c r="C456">
        <v>6209022101</v>
      </c>
      <c r="D456" t="s">
        <v>958</v>
      </c>
    </row>
    <row r="457" spans="1:4">
      <c r="A457" t="s">
        <v>958</v>
      </c>
      <c r="B457" t="s">
        <v>963</v>
      </c>
      <c r="C457">
        <v>6209021903</v>
      </c>
      <c r="D457" t="s">
        <v>958</v>
      </c>
    </row>
    <row r="458" spans="1:4">
      <c r="A458" t="s">
        <v>958</v>
      </c>
      <c r="B458" t="s">
        <v>964</v>
      </c>
      <c r="C458">
        <v>6209021902</v>
      </c>
      <c r="D458" t="s">
        <v>958</v>
      </c>
    </row>
    <row r="459" spans="1:4">
      <c r="A459" t="s">
        <v>958</v>
      </c>
      <c r="B459" t="s">
        <v>965</v>
      </c>
      <c r="C459">
        <v>6209021102</v>
      </c>
      <c r="D459" t="s">
        <v>958</v>
      </c>
    </row>
    <row r="460" spans="1:4">
      <c r="A460" t="s">
        <v>958</v>
      </c>
      <c r="B460" t="s">
        <v>966</v>
      </c>
      <c r="C460">
        <v>6209021901</v>
      </c>
      <c r="D460" t="s">
        <v>958</v>
      </c>
    </row>
    <row r="461" spans="1:4">
      <c r="A461" t="s">
        <v>958</v>
      </c>
      <c r="B461" t="s">
        <v>967</v>
      </c>
      <c r="C461">
        <v>6209021812</v>
      </c>
      <c r="D461" t="s">
        <v>958</v>
      </c>
    </row>
    <row r="462" spans="1:4">
      <c r="A462" t="s">
        <v>958</v>
      </c>
      <c r="B462" t="s">
        <v>968</v>
      </c>
      <c r="C462">
        <v>6209020504</v>
      </c>
      <c r="D462" t="s">
        <v>958</v>
      </c>
    </row>
    <row r="463" spans="1:4">
      <c r="A463" t="s">
        <v>958</v>
      </c>
      <c r="B463" t="s">
        <v>969</v>
      </c>
      <c r="C463">
        <v>6209021701</v>
      </c>
      <c r="D463" t="s">
        <v>958</v>
      </c>
    </row>
    <row r="464" spans="1:4">
      <c r="A464" t="s">
        <v>958</v>
      </c>
      <c r="B464" t="s">
        <v>970</v>
      </c>
      <c r="C464">
        <v>6209021103</v>
      </c>
      <c r="D464" t="s">
        <v>958</v>
      </c>
    </row>
    <row r="465" spans="1:4">
      <c r="A465" t="s">
        <v>958</v>
      </c>
      <c r="B465" t="s">
        <v>971</v>
      </c>
      <c r="C465">
        <v>6209021813</v>
      </c>
      <c r="D465" t="s">
        <v>958</v>
      </c>
    </row>
    <row r="466" spans="1:4">
      <c r="A466" t="s">
        <v>958</v>
      </c>
      <c r="B466" t="s">
        <v>972</v>
      </c>
      <c r="C466">
        <v>6209021101</v>
      </c>
      <c r="D466" t="s">
        <v>958</v>
      </c>
    </row>
    <row r="467" spans="1:4">
      <c r="A467" t="s">
        <v>958</v>
      </c>
      <c r="B467" t="s">
        <v>973</v>
      </c>
      <c r="C467">
        <v>6209021104</v>
      </c>
      <c r="D467" t="s">
        <v>958</v>
      </c>
    </row>
    <row r="468" spans="1:4">
      <c r="A468" t="s">
        <v>958</v>
      </c>
      <c r="B468" t="s">
        <v>974</v>
      </c>
      <c r="C468">
        <v>6209021811</v>
      </c>
      <c r="D468" t="s">
        <v>958</v>
      </c>
    </row>
    <row r="472" spans="1:4">
      <c r="A472" t="s">
        <v>975</v>
      </c>
      <c r="B472" t="s">
        <v>976</v>
      </c>
      <c r="C472">
        <v>6208020502</v>
      </c>
      <c r="D472" t="s">
        <v>975</v>
      </c>
    </row>
    <row r="473" spans="1:4">
      <c r="A473" t="s">
        <v>975</v>
      </c>
      <c r="B473" t="s">
        <v>977</v>
      </c>
      <c r="C473">
        <v>6208022102</v>
      </c>
      <c r="D473" t="s">
        <v>975</v>
      </c>
    </row>
    <row r="474" spans="1:4">
      <c r="A474" t="s">
        <v>975</v>
      </c>
      <c r="B474" t="s">
        <v>978</v>
      </c>
      <c r="C474">
        <v>6208100302</v>
      </c>
      <c r="D474" t="s">
        <v>975</v>
      </c>
    </row>
    <row r="475" spans="1:4">
      <c r="A475" t="s">
        <v>975</v>
      </c>
      <c r="B475" t="s">
        <v>979</v>
      </c>
      <c r="C475">
        <v>6208022101</v>
      </c>
      <c r="D475" t="s">
        <v>975</v>
      </c>
    </row>
    <row r="476" spans="1:4">
      <c r="A476" t="s">
        <v>975</v>
      </c>
      <c r="B476" t="s">
        <v>980</v>
      </c>
      <c r="C476">
        <v>6208021903</v>
      </c>
      <c r="D476" t="s">
        <v>975</v>
      </c>
    </row>
    <row r="477" spans="1:4">
      <c r="A477" t="s">
        <v>975</v>
      </c>
      <c r="B477" t="s">
        <v>981</v>
      </c>
      <c r="C477">
        <v>6208021902</v>
      </c>
      <c r="D477" t="s">
        <v>975</v>
      </c>
    </row>
    <row r="478" spans="1:4">
      <c r="A478" t="s">
        <v>975</v>
      </c>
      <c r="B478" t="s">
        <v>982</v>
      </c>
      <c r="C478">
        <v>6208021102</v>
      </c>
      <c r="D478" t="s">
        <v>975</v>
      </c>
    </row>
    <row r="479" spans="1:4">
      <c r="A479" t="s">
        <v>975</v>
      </c>
      <c r="B479" t="s">
        <v>983</v>
      </c>
      <c r="C479">
        <v>6208021901</v>
      </c>
      <c r="D479" t="s">
        <v>975</v>
      </c>
    </row>
    <row r="480" spans="1:4">
      <c r="A480" t="s">
        <v>975</v>
      </c>
      <c r="B480" t="s">
        <v>984</v>
      </c>
      <c r="C480">
        <v>6208021812</v>
      </c>
      <c r="D480" t="s">
        <v>975</v>
      </c>
    </row>
    <row r="481" spans="1:4">
      <c r="A481" t="s">
        <v>975</v>
      </c>
      <c r="B481" t="s">
        <v>985</v>
      </c>
      <c r="C481">
        <v>6208020504</v>
      </c>
      <c r="D481" t="s">
        <v>975</v>
      </c>
    </row>
    <row r="482" spans="1:4">
      <c r="A482" t="s">
        <v>975</v>
      </c>
      <c r="B482" t="s">
        <v>986</v>
      </c>
      <c r="C482">
        <v>6208021701</v>
      </c>
      <c r="D482" t="s">
        <v>975</v>
      </c>
    </row>
    <row r="483" spans="1:4">
      <c r="A483" t="s">
        <v>975</v>
      </c>
      <c r="B483" t="s">
        <v>987</v>
      </c>
      <c r="C483">
        <v>6208021103</v>
      </c>
      <c r="D483" t="s">
        <v>975</v>
      </c>
    </row>
    <row r="484" spans="1:4">
      <c r="A484" t="s">
        <v>975</v>
      </c>
      <c r="B484" t="s">
        <v>988</v>
      </c>
      <c r="C484">
        <v>6208021813</v>
      </c>
      <c r="D484" t="s">
        <v>975</v>
      </c>
    </row>
    <row r="485" spans="1:4">
      <c r="A485" t="s">
        <v>975</v>
      </c>
      <c r="B485" t="s">
        <v>989</v>
      </c>
      <c r="C485">
        <v>6208021101</v>
      </c>
      <c r="D485" t="s">
        <v>975</v>
      </c>
    </row>
    <row r="486" spans="1:4">
      <c r="A486" t="s">
        <v>975</v>
      </c>
      <c r="B486" t="s">
        <v>990</v>
      </c>
      <c r="C486">
        <v>6208021104</v>
      </c>
      <c r="D486" t="s">
        <v>975</v>
      </c>
    </row>
    <row r="487" spans="1:4">
      <c r="A487" t="s">
        <v>975</v>
      </c>
      <c r="B487" t="s">
        <v>991</v>
      </c>
      <c r="C487">
        <v>6208021811</v>
      </c>
      <c r="D487" t="s">
        <v>975</v>
      </c>
    </row>
    <row r="491" spans="1:4">
      <c r="A491" t="s">
        <v>992</v>
      </c>
      <c r="B491" t="s">
        <v>993</v>
      </c>
      <c r="C491">
        <v>6221020502</v>
      </c>
      <c r="D491" t="s">
        <v>992</v>
      </c>
    </row>
    <row r="492" spans="1:4">
      <c r="A492" t="s">
        <v>992</v>
      </c>
      <c r="B492" t="s">
        <v>994</v>
      </c>
      <c r="C492">
        <v>6221022102</v>
      </c>
      <c r="D492" t="s">
        <v>992</v>
      </c>
    </row>
    <row r="493" spans="1:4">
      <c r="A493" t="s">
        <v>992</v>
      </c>
      <c r="B493" t="s">
        <v>995</v>
      </c>
      <c r="C493">
        <v>6221100302</v>
      </c>
      <c r="D493" t="s">
        <v>992</v>
      </c>
    </row>
    <row r="494" spans="1:4">
      <c r="A494" t="s">
        <v>992</v>
      </c>
      <c r="B494" t="s">
        <v>996</v>
      </c>
      <c r="C494">
        <v>6221022101</v>
      </c>
      <c r="D494" t="s">
        <v>992</v>
      </c>
    </row>
    <row r="495" spans="1:4">
      <c r="A495" t="s">
        <v>992</v>
      </c>
      <c r="B495" t="s">
        <v>997</v>
      </c>
      <c r="C495">
        <v>6221021903</v>
      </c>
      <c r="D495" t="s">
        <v>992</v>
      </c>
    </row>
    <row r="496" spans="1:4">
      <c r="A496" t="s">
        <v>992</v>
      </c>
      <c r="B496" t="s">
        <v>998</v>
      </c>
      <c r="C496">
        <v>6221021902</v>
      </c>
      <c r="D496" t="s">
        <v>992</v>
      </c>
    </row>
    <row r="497" spans="1:4">
      <c r="A497" t="s">
        <v>992</v>
      </c>
      <c r="B497" t="s">
        <v>999</v>
      </c>
      <c r="C497">
        <v>6221021102</v>
      </c>
      <c r="D497" t="s">
        <v>992</v>
      </c>
    </row>
    <row r="498" spans="1:4">
      <c r="A498" t="s">
        <v>992</v>
      </c>
      <c r="B498" t="s">
        <v>1000</v>
      </c>
      <c r="C498">
        <v>6221021901</v>
      </c>
      <c r="D498" t="s">
        <v>992</v>
      </c>
    </row>
    <row r="499" spans="1:4">
      <c r="A499" t="s">
        <v>992</v>
      </c>
      <c r="B499" t="s">
        <v>1001</v>
      </c>
      <c r="C499">
        <v>6221021812</v>
      </c>
      <c r="D499" t="s">
        <v>992</v>
      </c>
    </row>
    <row r="500" spans="1:4">
      <c r="A500" t="s">
        <v>992</v>
      </c>
      <c r="B500" t="s">
        <v>1002</v>
      </c>
      <c r="C500">
        <v>6221020504</v>
      </c>
      <c r="D500" t="s">
        <v>992</v>
      </c>
    </row>
    <row r="501" spans="1:4">
      <c r="A501" t="s">
        <v>992</v>
      </c>
      <c r="B501" t="s">
        <v>1003</v>
      </c>
      <c r="C501">
        <v>6221021701</v>
      </c>
      <c r="D501" t="s">
        <v>992</v>
      </c>
    </row>
    <row r="502" spans="1:4">
      <c r="A502" t="s">
        <v>992</v>
      </c>
      <c r="B502" t="s">
        <v>1004</v>
      </c>
      <c r="C502">
        <v>6221021103</v>
      </c>
      <c r="D502" t="s">
        <v>992</v>
      </c>
    </row>
    <row r="503" spans="1:4">
      <c r="A503" t="s">
        <v>992</v>
      </c>
      <c r="B503" t="s">
        <v>1005</v>
      </c>
      <c r="C503">
        <v>6221021813</v>
      </c>
      <c r="D503" t="s">
        <v>992</v>
      </c>
    </row>
    <row r="504" spans="1:4">
      <c r="A504" t="s">
        <v>992</v>
      </c>
      <c r="B504" t="s">
        <v>1006</v>
      </c>
      <c r="C504">
        <v>6221021101</v>
      </c>
      <c r="D504" t="s">
        <v>992</v>
      </c>
    </row>
    <row r="505" spans="1:4">
      <c r="A505" t="s">
        <v>992</v>
      </c>
      <c r="B505" t="s">
        <v>1007</v>
      </c>
      <c r="C505">
        <v>6221021104</v>
      </c>
      <c r="D505" t="s">
        <v>992</v>
      </c>
    </row>
    <row r="506" spans="1:4">
      <c r="A506" t="s">
        <v>992</v>
      </c>
      <c r="B506" t="s">
        <v>1008</v>
      </c>
      <c r="C506">
        <v>6221021811</v>
      </c>
      <c r="D506" t="s">
        <v>992</v>
      </c>
    </row>
    <row r="509" spans="1:4">
      <c r="A509" s="370" t="s">
        <v>472</v>
      </c>
      <c r="B509" s="370" t="s">
        <v>1065</v>
      </c>
      <c r="C509" s="370">
        <v>5150100101</v>
      </c>
    </row>
    <row r="510" spans="1:4">
      <c r="A510" s="370" t="s">
        <v>472</v>
      </c>
      <c r="B510" s="370" t="s">
        <v>1066</v>
      </c>
      <c r="C510" s="370">
        <v>5150959502</v>
      </c>
    </row>
    <row r="511" spans="1:4">
      <c r="A511" s="370" t="s">
        <v>472</v>
      </c>
      <c r="B511" s="370" t="s">
        <v>1067</v>
      </c>
      <c r="C511" s="370">
        <v>5150050101</v>
      </c>
    </row>
    <row r="512" spans="1:4">
      <c r="A512" s="370" t="s">
        <v>472</v>
      </c>
      <c r="B512" s="370" t="s">
        <v>1068</v>
      </c>
      <c r="C512" s="370">
        <v>5150959595</v>
      </c>
    </row>
    <row r="513" spans="1:3">
      <c r="A513" s="370" t="s">
        <v>472</v>
      </c>
      <c r="B513" s="370" t="s">
        <v>1069</v>
      </c>
      <c r="C513" s="370">
        <v>5150150101</v>
      </c>
    </row>
    <row r="514" spans="1:3">
      <c r="A514" s="370" t="s">
        <v>472</v>
      </c>
      <c r="B514" s="370" t="s">
        <v>1070</v>
      </c>
      <c r="C514" s="370">
        <v>5150959501</v>
      </c>
    </row>
    <row r="515" spans="1:3">
      <c r="A515" s="370" t="s">
        <v>472</v>
      </c>
      <c r="B515" s="370" t="s">
        <v>1071</v>
      </c>
      <c r="C515" s="370">
        <v>5120600102</v>
      </c>
    </row>
    <row r="516" spans="1:3">
      <c r="A516" s="370" t="s">
        <v>472</v>
      </c>
      <c r="B516" s="370" t="s">
        <v>1072</v>
      </c>
      <c r="C516" s="370">
        <v>5120400101</v>
      </c>
    </row>
    <row r="517" spans="1:3">
      <c r="A517" s="370" t="s">
        <v>472</v>
      </c>
      <c r="B517" s="370" t="s">
        <v>1073</v>
      </c>
      <c r="C517" s="370">
        <v>5120100101</v>
      </c>
    </row>
    <row r="518" spans="1:3">
      <c r="A518" s="370" t="s">
        <v>472</v>
      </c>
      <c r="B518" s="370" t="s">
        <v>1074</v>
      </c>
      <c r="C518" s="370">
        <v>5120200102</v>
      </c>
    </row>
    <row r="519" spans="1:3">
      <c r="A519" s="370" t="s">
        <v>472</v>
      </c>
      <c r="B519" s="370" t="s">
        <v>1075</v>
      </c>
      <c r="C519" s="370">
        <v>5120250101</v>
      </c>
    </row>
    <row r="520" spans="1:3">
      <c r="A520" s="370" t="s">
        <v>472</v>
      </c>
      <c r="B520" s="370" t="s">
        <v>1076</v>
      </c>
      <c r="C520" s="370">
        <v>5120250103</v>
      </c>
    </row>
    <row r="521" spans="1:3">
      <c r="A521" s="370" t="s">
        <v>472</v>
      </c>
      <c r="B521" s="370" t="s">
        <v>1077</v>
      </c>
      <c r="C521" s="370">
        <v>5120250102</v>
      </c>
    </row>
    <row r="522" spans="1:3">
      <c r="A522" s="370" t="s">
        <v>472</v>
      </c>
      <c r="B522" s="370" t="s">
        <v>1078</v>
      </c>
      <c r="C522" s="370">
        <v>5120600101</v>
      </c>
    </row>
    <row r="523" spans="1:3">
      <c r="A523" s="370" t="s">
        <v>472</v>
      </c>
      <c r="B523" s="370" t="s">
        <v>1079</v>
      </c>
      <c r="C523" s="370">
        <v>5120300104</v>
      </c>
    </row>
    <row r="524" spans="1:3">
      <c r="A524" s="370" t="s">
        <v>472</v>
      </c>
      <c r="B524" s="370" t="s">
        <v>1080</v>
      </c>
      <c r="C524" s="370">
        <v>5120300103</v>
      </c>
    </row>
    <row r="525" spans="1:3">
      <c r="A525" s="370" t="s">
        <v>472</v>
      </c>
      <c r="B525" s="370" t="s">
        <v>1081</v>
      </c>
      <c r="C525" s="370">
        <v>5120250104</v>
      </c>
    </row>
    <row r="526" spans="1:3">
      <c r="A526" s="370" t="s">
        <v>472</v>
      </c>
      <c r="B526" s="370" t="s">
        <v>1082</v>
      </c>
      <c r="C526" s="370">
        <v>5120150101</v>
      </c>
    </row>
    <row r="527" spans="1:3">
      <c r="A527" s="370" t="s">
        <v>472</v>
      </c>
      <c r="B527" s="370" t="s">
        <v>1083</v>
      </c>
      <c r="C527" s="370">
        <v>5120300101</v>
      </c>
    </row>
    <row r="528" spans="1:3">
      <c r="A528" s="370" t="s">
        <v>472</v>
      </c>
      <c r="B528" s="370" t="s">
        <v>1084</v>
      </c>
      <c r="C528" s="370">
        <v>5120200101</v>
      </c>
    </row>
    <row r="529" spans="1:3">
      <c r="A529" s="370" t="s">
        <v>472</v>
      </c>
      <c r="B529" s="370" t="s">
        <v>1085</v>
      </c>
      <c r="C529" s="370">
        <v>5120300102</v>
      </c>
    </row>
    <row r="530" spans="1:3">
      <c r="A530" s="370" t="s">
        <v>472</v>
      </c>
      <c r="B530" s="370" t="s">
        <v>1086</v>
      </c>
      <c r="C530" s="370">
        <v>5120200195</v>
      </c>
    </row>
    <row r="531" spans="1:3">
      <c r="A531" s="370" t="s">
        <v>472</v>
      </c>
      <c r="B531" s="370" t="s">
        <v>1086</v>
      </c>
      <c r="C531" s="370">
        <v>5120250195</v>
      </c>
    </row>
    <row r="532" spans="1:3">
      <c r="A532" s="370" t="s">
        <v>472</v>
      </c>
      <c r="B532" s="370" t="s">
        <v>1086</v>
      </c>
      <c r="C532" s="370">
        <v>5120300195</v>
      </c>
    </row>
    <row r="533" spans="1:3">
      <c r="A533" s="370" t="s">
        <v>472</v>
      </c>
      <c r="B533" s="370" t="s">
        <v>1086</v>
      </c>
      <c r="C533" s="370">
        <v>5120600195</v>
      </c>
    </row>
    <row r="534" spans="1:3">
      <c r="A534" s="370" t="s">
        <v>472</v>
      </c>
      <c r="B534" s="370" t="s">
        <v>1086</v>
      </c>
      <c r="C534" s="370">
        <v>5120959595</v>
      </c>
    </row>
    <row r="535" spans="1:3">
      <c r="A535" s="370" t="s">
        <v>472</v>
      </c>
      <c r="B535" s="370" t="s">
        <v>1087</v>
      </c>
      <c r="C535" s="370">
        <v>5120600104</v>
      </c>
    </row>
    <row r="536" spans="1:3">
      <c r="A536" s="370" t="s">
        <v>472</v>
      </c>
      <c r="B536" s="370" t="s">
        <v>1088</v>
      </c>
      <c r="C536" s="370">
        <v>5120600103</v>
      </c>
    </row>
    <row r="537" spans="1:3">
      <c r="A537" s="370" t="s">
        <v>472</v>
      </c>
      <c r="B537" s="370" t="s">
        <v>1089</v>
      </c>
      <c r="C537" s="370">
        <v>5120600105</v>
      </c>
    </row>
    <row r="538" spans="1:3">
      <c r="A538" s="370" t="s">
        <v>472</v>
      </c>
      <c r="B538" s="370" t="s">
        <v>1090</v>
      </c>
      <c r="C538" s="370">
        <v>5120700101</v>
      </c>
    </row>
    <row r="539" spans="1:3">
      <c r="A539" s="370" t="s">
        <v>472</v>
      </c>
      <c r="B539" s="370" t="s">
        <v>1091</v>
      </c>
      <c r="C539" s="370">
        <v>5120050101</v>
      </c>
    </row>
    <row r="540" spans="1:3">
      <c r="A540" s="370" t="s">
        <v>472</v>
      </c>
      <c r="B540" s="370" t="s">
        <v>1092</v>
      </c>
      <c r="C540" s="370">
        <v>5105450104</v>
      </c>
    </row>
    <row r="541" spans="1:3">
      <c r="A541" s="370" t="s">
        <v>472</v>
      </c>
      <c r="B541" s="370" t="s">
        <v>1093</v>
      </c>
      <c r="C541" s="370">
        <v>5105450103</v>
      </c>
    </row>
    <row r="542" spans="1:3">
      <c r="A542" s="370" t="s">
        <v>472</v>
      </c>
      <c r="B542" s="370" t="s">
        <v>1094</v>
      </c>
      <c r="C542" s="370">
        <v>5105450101</v>
      </c>
    </row>
    <row r="543" spans="1:3">
      <c r="A543" s="370" t="s">
        <v>472</v>
      </c>
      <c r="B543" s="370" t="s">
        <v>1095</v>
      </c>
      <c r="C543" s="370">
        <v>5105450102</v>
      </c>
    </row>
    <row r="544" spans="1:3">
      <c r="A544" s="370" t="s">
        <v>472</v>
      </c>
      <c r="B544" s="370" t="s">
        <v>1096</v>
      </c>
      <c r="C544" s="370">
        <v>5105450105</v>
      </c>
    </row>
    <row r="545" spans="1:3">
      <c r="A545" s="370" t="s">
        <v>472</v>
      </c>
      <c r="B545" s="370" t="s">
        <v>1097</v>
      </c>
      <c r="C545" s="370">
        <v>5105630103</v>
      </c>
    </row>
    <row r="546" spans="1:3">
      <c r="A546" s="370" t="s">
        <v>472</v>
      </c>
      <c r="B546" s="370" t="s">
        <v>1098</v>
      </c>
      <c r="C546" s="370">
        <v>5105630101</v>
      </c>
    </row>
    <row r="547" spans="1:3">
      <c r="A547" s="370" t="s">
        <v>472</v>
      </c>
      <c r="B547" s="370" t="s">
        <v>1099</v>
      </c>
      <c r="C547" s="370">
        <v>5125100101</v>
      </c>
    </row>
    <row r="548" spans="1:3">
      <c r="A548" s="370" t="s">
        <v>472</v>
      </c>
      <c r="B548" s="370" t="s">
        <v>1100</v>
      </c>
      <c r="C548" s="370">
        <v>5125050101</v>
      </c>
    </row>
    <row r="549" spans="1:3">
      <c r="A549" s="370" t="s">
        <v>472</v>
      </c>
      <c r="B549" s="370" t="s">
        <v>1101</v>
      </c>
      <c r="C549" s="370">
        <v>5195959501</v>
      </c>
    </row>
    <row r="550" spans="1:3">
      <c r="A550" s="370" t="s">
        <v>472</v>
      </c>
      <c r="B550" s="370" t="s">
        <v>1102</v>
      </c>
      <c r="C550" s="370">
        <v>5195959502</v>
      </c>
    </row>
    <row r="551" spans="1:3">
      <c r="A551" s="370" t="s">
        <v>472</v>
      </c>
      <c r="B551" s="370" t="s">
        <v>1103</v>
      </c>
      <c r="C551" s="370">
        <v>5195800101</v>
      </c>
    </row>
    <row r="552" spans="1:3">
      <c r="A552" s="370" t="s">
        <v>472</v>
      </c>
      <c r="B552" s="370" t="s">
        <v>1104</v>
      </c>
      <c r="C552" s="370">
        <v>5195959527</v>
      </c>
    </row>
    <row r="553" spans="1:3">
      <c r="A553" s="370" t="s">
        <v>472</v>
      </c>
      <c r="B553" s="370" t="s">
        <v>1105</v>
      </c>
      <c r="C553" s="370">
        <v>5195959503</v>
      </c>
    </row>
    <row r="554" spans="1:3">
      <c r="A554" s="370" t="s">
        <v>472</v>
      </c>
      <c r="B554" s="370" t="s">
        <v>1106</v>
      </c>
      <c r="C554" s="370">
        <v>5195959531</v>
      </c>
    </row>
    <row r="555" spans="1:3">
      <c r="A555" s="370" t="s">
        <v>472</v>
      </c>
      <c r="B555" s="370" t="s">
        <v>1107</v>
      </c>
      <c r="C555" s="370">
        <v>5195959530</v>
      </c>
    </row>
    <row r="556" spans="1:3">
      <c r="A556" s="370" t="s">
        <v>472</v>
      </c>
      <c r="B556" s="370" t="s">
        <v>1108</v>
      </c>
      <c r="C556" s="370">
        <v>5195600101</v>
      </c>
    </row>
    <row r="557" spans="1:3">
      <c r="A557" s="370" t="s">
        <v>472</v>
      </c>
      <c r="B557" s="370" t="s">
        <v>1109</v>
      </c>
      <c r="C557" s="370">
        <v>5195350101</v>
      </c>
    </row>
    <row r="558" spans="1:3">
      <c r="A558" s="370" t="s">
        <v>472</v>
      </c>
      <c r="B558" s="370" t="s">
        <v>1110</v>
      </c>
      <c r="C558" s="370">
        <v>5195050101</v>
      </c>
    </row>
    <row r="559" spans="1:3">
      <c r="A559" s="370" t="s">
        <v>472</v>
      </c>
      <c r="B559" s="370" t="s">
        <v>1111</v>
      </c>
      <c r="C559" s="370">
        <v>5195959504</v>
      </c>
    </row>
    <row r="560" spans="1:3">
      <c r="A560" s="370" t="s">
        <v>472</v>
      </c>
      <c r="B560" s="370" t="s">
        <v>1112</v>
      </c>
      <c r="C560" s="370">
        <v>5195959505</v>
      </c>
    </row>
    <row r="561" spans="1:3">
      <c r="A561" s="370" t="s">
        <v>472</v>
      </c>
      <c r="B561" s="370" t="s">
        <v>1113</v>
      </c>
      <c r="C561" s="370">
        <v>5195959506</v>
      </c>
    </row>
    <row r="562" spans="1:3">
      <c r="A562" s="370" t="s">
        <v>472</v>
      </c>
      <c r="B562" s="370" t="s">
        <v>1114</v>
      </c>
      <c r="C562" s="370">
        <v>5195250101</v>
      </c>
    </row>
    <row r="563" spans="1:3">
      <c r="A563" s="370" t="s">
        <v>472</v>
      </c>
      <c r="B563" s="370" t="s">
        <v>1115</v>
      </c>
      <c r="C563" s="370">
        <v>5195959525</v>
      </c>
    </row>
    <row r="564" spans="1:3">
      <c r="A564" s="370" t="s">
        <v>472</v>
      </c>
      <c r="B564" s="370" t="s">
        <v>1116</v>
      </c>
      <c r="C564" s="370">
        <v>5195959507</v>
      </c>
    </row>
    <row r="565" spans="1:3">
      <c r="A565" s="370" t="s">
        <v>472</v>
      </c>
      <c r="B565" s="370" t="s">
        <v>1117</v>
      </c>
      <c r="C565" s="370">
        <v>5195959508</v>
      </c>
    </row>
    <row r="566" spans="1:3">
      <c r="A566" s="370" t="s">
        <v>472</v>
      </c>
      <c r="B566" s="370" t="s">
        <v>1118</v>
      </c>
      <c r="C566" s="370">
        <v>5195959526</v>
      </c>
    </row>
    <row r="567" spans="1:3">
      <c r="A567" s="370" t="s">
        <v>472</v>
      </c>
      <c r="B567" s="370" t="s">
        <v>1119</v>
      </c>
      <c r="C567" s="370">
        <v>5195959509</v>
      </c>
    </row>
    <row r="568" spans="1:3">
      <c r="A568" s="370" t="s">
        <v>472</v>
      </c>
      <c r="B568" s="370" t="s">
        <v>1120</v>
      </c>
      <c r="C568" s="370">
        <v>5195959510</v>
      </c>
    </row>
    <row r="569" spans="1:3">
      <c r="A569" s="370" t="s">
        <v>472</v>
      </c>
      <c r="B569" s="370" t="s">
        <v>1121</v>
      </c>
      <c r="C569" s="370">
        <v>5195400101</v>
      </c>
    </row>
    <row r="570" spans="1:3">
      <c r="A570" s="370" t="s">
        <v>472</v>
      </c>
      <c r="B570" s="370" t="s">
        <v>1122</v>
      </c>
      <c r="C570" s="370">
        <v>5195500101</v>
      </c>
    </row>
    <row r="571" spans="1:3">
      <c r="A571" s="370" t="s">
        <v>472</v>
      </c>
      <c r="B571" s="370" t="s">
        <v>1123</v>
      </c>
      <c r="C571" s="370">
        <v>5195959511</v>
      </c>
    </row>
    <row r="572" spans="1:3">
      <c r="A572" s="370" t="s">
        <v>472</v>
      </c>
      <c r="B572" s="370" t="s">
        <v>1124</v>
      </c>
      <c r="C572" s="370">
        <v>5195959528</v>
      </c>
    </row>
    <row r="573" spans="1:3">
      <c r="A573" s="370" t="s">
        <v>472</v>
      </c>
      <c r="B573" s="370" t="s">
        <v>1125</v>
      </c>
      <c r="C573" s="370">
        <v>5195959512</v>
      </c>
    </row>
    <row r="574" spans="1:3">
      <c r="A574" s="370" t="s">
        <v>472</v>
      </c>
      <c r="B574" s="370" t="s">
        <v>1126</v>
      </c>
      <c r="C574" s="370">
        <v>5195959513</v>
      </c>
    </row>
    <row r="575" spans="1:3">
      <c r="A575" s="370" t="s">
        <v>472</v>
      </c>
      <c r="B575" s="370" t="s">
        <v>1127</v>
      </c>
      <c r="C575" s="370">
        <v>5195200101</v>
      </c>
    </row>
    <row r="576" spans="1:3">
      <c r="A576" s="370" t="s">
        <v>472</v>
      </c>
      <c r="B576" s="370" t="s">
        <v>1128</v>
      </c>
      <c r="C576" s="370">
        <v>5195959515</v>
      </c>
    </row>
    <row r="577" spans="1:3">
      <c r="A577" s="370" t="s">
        <v>472</v>
      </c>
      <c r="B577" s="370" t="s">
        <v>1129</v>
      </c>
      <c r="C577" s="370">
        <v>5195959516</v>
      </c>
    </row>
    <row r="578" spans="1:3">
      <c r="A578" s="370" t="s">
        <v>472</v>
      </c>
      <c r="B578" s="370" t="s">
        <v>1130</v>
      </c>
      <c r="C578" s="370">
        <v>5195959517</v>
      </c>
    </row>
    <row r="579" spans="1:3">
      <c r="A579" s="370" t="s">
        <v>472</v>
      </c>
      <c r="B579" s="370" t="s">
        <v>1131</v>
      </c>
      <c r="C579" s="370">
        <v>5195959518</v>
      </c>
    </row>
    <row r="580" spans="1:3">
      <c r="A580" s="370" t="s">
        <v>472</v>
      </c>
      <c r="B580" s="370" t="s">
        <v>1132</v>
      </c>
      <c r="C580" s="370">
        <v>5195700101</v>
      </c>
    </row>
    <row r="581" spans="1:3">
      <c r="A581" s="370" t="s">
        <v>472</v>
      </c>
      <c r="B581" s="370" t="s">
        <v>1133</v>
      </c>
      <c r="C581" s="370">
        <v>5195959519</v>
      </c>
    </row>
    <row r="582" spans="1:3">
      <c r="A582" s="370" t="s">
        <v>472</v>
      </c>
      <c r="B582" s="370" t="s">
        <v>1134</v>
      </c>
      <c r="C582" s="370">
        <v>5195100102</v>
      </c>
    </row>
    <row r="583" spans="1:3">
      <c r="A583" s="370" t="s">
        <v>472</v>
      </c>
      <c r="B583" s="370" t="s">
        <v>1135</v>
      </c>
      <c r="C583" s="370">
        <v>5195959520</v>
      </c>
    </row>
    <row r="584" spans="1:3">
      <c r="A584" s="370" t="s">
        <v>472</v>
      </c>
      <c r="B584" s="370" t="s">
        <v>1136</v>
      </c>
      <c r="C584" s="370">
        <v>5195550101</v>
      </c>
    </row>
    <row r="585" spans="1:3">
      <c r="A585" s="370" t="s">
        <v>472</v>
      </c>
      <c r="B585" s="370" t="s">
        <v>1137</v>
      </c>
      <c r="C585" s="370">
        <v>5195150101</v>
      </c>
    </row>
    <row r="586" spans="1:3">
      <c r="A586" s="370" t="s">
        <v>472</v>
      </c>
      <c r="B586" s="370" t="s">
        <v>1138</v>
      </c>
      <c r="C586" s="370">
        <v>5195959521</v>
      </c>
    </row>
    <row r="587" spans="1:3">
      <c r="A587" s="370" t="s">
        <v>472</v>
      </c>
      <c r="B587" s="370" t="s">
        <v>1139</v>
      </c>
      <c r="C587" s="370">
        <v>5195959522</v>
      </c>
    </row>
    <row r="588" spans="1:3">
      <c r="A588" s="370" t="s">
        <v>472</v>
      </c>
      <c r="B588" s="370" t="s">
        <v>1140</v>
      </c>
      <c r="C588" s="370">
        <v>5195959595</v>
      </c>
    </row>
    <row r="589" spans="1:3">
      <c r="A589" s="370" t="s">
        <v>472</v>
      </c>
      <c r="B589" s="370" t="s">
        <v>1141</v>
      </c>
      <c r="C589" s="370">
        <v>5195650101</v>
      </c>
    </row>
    <row r="590" spans="1:3">
      <c r="A590" s="370" t="s">
        <v>472</v>
      </c>
      <c r="B590" s="370" t="s">
        <v>1142</v>
      </c>
      <c r="C590" s="370">
        <v>5195750101</v>
      </c>
    </row>
    <row r="591" spans="1:3">
      <c r="A591" s="370" t="s">
        <v>472</v>
      </c>
      <c r="B591" s="370" t="s">
        <v>1143</v>
      </c>
      <c r="C591" s="370">
        <v>5195100103</v>
      </c>
    </row>
    <row r="592" spans="1:3">
      <c r="A592" s="370" t="s">
        <v>472</v>
      </c>
      <c r="B592" s="370" t="s">
        <v>1144</v>
      </c>
      <c r="C592" s="370">
        <v>5195959524</v>
      </c>
    </row>
    <row r="593" spans="1:3">
      <c r="A593" s="370" t="s">
        <v>472</v>
      </c>
      <c r="B593" s="370" t="s">
        <v>1145</v>
      </c>
      <c r="C593" s="370">
        <v>5195600102</v>
      </c>
    </row>
    <row r="594" spans="1:3">
      <c r="A594" s="370" t="s">
        <v>472</v>
      </c>
      <c r="B594" s="370" t="s">
        <v>1146</v>
      </c>
      <c r="C594" s="370">
        <v>5195100101</v>
      </c>
    </row>
    <row r="595" spans="1:3">
      <c r="A595" s="370" t="s">
        <v>472</v>
      </c>
      <c r="B595" s="370" t="s">
        <v>1147</v>
      </c>
      <c r="C595" s="370">
        <v>5195100104</v>
      </c>
    </row>
    <row r="596" spans="1:3">
      <c r="A596" s="370" t="s">
        <v>472</v>
      </c>
      <c r="B596" s="370" t="s">
        <v>1148</v>
      </c>
      <c r="C596" s="370">
        <v>5195450101</v>
      </c>
    </row>
    <row r="597" spans="1:3">
      <c r="A597" s="370" t="s">
        <v>472</v>
      </c>
      <c r="B597" s="370" t="s">
        <v>1149</v>
      </c>
      <c r="C597" s="370">
        <v>5195300101</v>
      </c>
    </row>
    <row r="598" spans="1:3">
      <c r="A598" s="370" t="s">
        <v>472</v>
      </c>
      <c r="B598" s="370" t="s">
        <v>1150</v>
      </c>
      <c r="C598" s="370">
        <v>5155050102</v>
      </c>
    </row>
    <row r="599" spans="1:3">
      <c r="A599" s="370" t="s">
        <v>472</v>
      </c>
      <c r="B599" s="370" t="s">
        <v>1151</v>
      </c>
      <c r="C599" s="370">
        <v>5155050101</v>
      </c>
    </row>
    <row r="600" spans="1:3">
      <c r="A600" s="370" t="s">
        <v>472</v>
      </c>
      <c r="B600" s="370" t="s">
        <v>1152</v>
      </c>
      <c r="C600" s="370">
        <v>5155959595</v>
      </c>
    </row>
    <row r="601" spans="1:3">
      <c r="A601" s="370" t="s">
        <v>472</v>
      </c>
      <c r="B601" s="370" t="s">
        <v>1153</v>
      </c>
      <c r="C601" s="370">
        <v>5155150101</v>
      </c>
    </row>
    <row r="602" spans="1:3">
      <c r="A602" s="370" t="s">
        <v>472</v>
      </c>
      <c r="B602" s="370" t="s">
        <v>1154</v>
      </c>
      <c r="C602" s="370">
        <v>5155150102</v>
      </c>
    </row>
    <row r="603" spans="1:3">
      <c r="A603" s="370" t="s">
        <v>472</v>
      </c>
      <c r="B603" s="370" t="s">
        <v>1155</v>
      </c>
      <c r="C603" s="370">
        <v>5155200101</v>
      </c>
    </row>
    <row r="604" spans="1:3">
      <c r="A604" s="370" t="s">
        <v>472</v>
      </c>
      <c r="B604" s="370" t="s">
        <v>1156</v>
      </c>
      <c r="C604" s="370">
        <v>5105660102</v>
      </c>
    </row>
    <row r="605" spans="1:3">
      <c r="A605" s="370" t="s">
        <v>472</v>
      </c>
      <c r="B605" s="370" t="s">
        <v>1157</v>
      </c>
      <c r="C605" s="370">
        <v>5105660103</v>
      </c>
    </row>
    <row r="606" spans="1:3">
      <c r="A606" s="370" t="s">
        <v>472</v>
      </c>
      <c r="B606" s="370" t="s">
        <v>1158</v>
      </c>
      <c r="C606" s="370">
        <v>5105660101</v>
      </c>
    </row>
    <row r="607" spans="1:3">
      <c r="A607" s="370" t="s">
        <v>472</v>
      </c>
      <c r="B607" s="370" t="s">
        <v>1159</v>
      </c>
      <c r="C607" s="370">
        <v>5140050101</v>
      </c>
    </row>
    <row r="608" spans="1:3">
      <c r="A608" s="370" t="s">
        <v>472</v>
      </c>
      <c r="B608" s="370" t="s">
        <v>1160</v>
      </c>
      <c r="C608" s="370">
        <v>5140959595</v>
      </c>
    </row>
    <row r="609" spans="1:3">
      <c r="A609" s="370" t="s">
        <v>472</v>
      </c>
      <c r="B609" s="370" t="s">
        <v>1161</v>
      </c>
      <c r="C609" s="370">
        <v>5140150101</v>
      </c>
    </row>
    <row r="610" spans="1:3">
      <c r="A610" s="370" t="s">
        <v>472</v>
      </c>
      <c r="B610" s="370" t="s">
        <v>657</v>
      </c>
      <c r="C610" s="370">
        <v>5110300101</v>
      </c>
    </row>
    <row r="611" spans="1:3">
      <c r="A611" s="370" t="s">
        <v>472</v>
      </c>
      <c r="B611" s="370" t="s">
        <v>658</v>
      </c>
      <c r="C611" s="370">
        <v>5110250101</v>
      </c>
    </row>
    <row r="612" spans="1:3">
      <c r="A612" s="370" t="s">
        <v>472</v>
      </c>
      <c r="B612" s="370" t="s">
        <v>1162</v>
      </c>
      <c r="C612" s="370">
        <v>5110350101</v>
      </c>
    </row>
    <row r="613" spans="1:3">
      <c r="A613" s="370" t="s">
        <v>472</v>
      </c>
      <c r="B613" s="370" t="s">
        <v>1163</v>
      </c>
      <c r="C613" s="370">
        <v>5110150101</v>
      </c>
    </row>
    <row r="614" spans="1:3">
      <c r="A614" s="370" t="s">
        <v>472</v>
      </c>
      <c r="B614" s="370" t="s">
        <v>1164</v>
      </c>
      <c r="C614" s="370">
        <v>5110200101</v>
      </c>
    </row>
    <row r="615" spans="1:3">
      <c r="A615" s="370" t="s">
        <v>472</v>
      </c>
      <c r="B615" s="370" t="s">
        <v>1165</v>
      </c>
      <c r="C615" s="370">
        <v>5110050101</v>
      </c>
    </row>
    <row r="616" spans="1:3">
      <c r="A616" s="370" t="s">
        <v>472</v>
      </c>
      <c r="B616" s="370" t="s">
        <v>1166</v>
      </c>
      <c r="C616" s="370">
        <v>5110959595</v>
      </c>
    </row>
    <row r="617" spans="1:3">
      <c r="A617" s="370" t="s">
        <v>472</v>
      </c>
      <c r="B617" s="370" t="s">
        <v>1167</v>
      </c>
      <c r="C617" s="370">
        <v>5110959502</v>
      </c>
    </row>
    <row r="618" spans="1:3">
      <c r="A618" s="370" t="s">
        <v>472</v>
      </c>
      <c r="B618" s="370" t="s">
        <v>1168</v>
      </c>
      <c r="C618" s="370">
        <v>5110100101</v>
      </c>
    </row>
    <row r="619" spans="1:3">
      <c r="A619" s="370" t="s">
        <v>472</v>
      </c>
      <c r="B619" s="370" t="s">
        <v>1169</v>
      </c>
      <c r="C619" s="370">
        <v>5110959501</v>
      </c>
    </row>
    <row r="620" spans="1:3">
      <c r="A620" s="370" t="s">
        <v>472</v>
      </c>
      <c r="B620" s="370" t="s">
        <v>1170</v>
      </c>
      <c r="C620" s="370">
        <v>5115150101</v>
      </c>
    </row>
    <row r="621" spans="1:3">
      <c r="A621" s="370" t="s">
        <v>472</v>
      </c>
      <c r="B621" s="370" t="s">
        <v>1171</v>
      </c>
      <c r="C621" s="370">
        <v>5115100101</v>
      </c>
    </row>
    <row r="622" spans="1:3">
      <c r="A622" s="370" t="s">
        <v>472</v>
      </c>
      <c r="B622" s="370" t="s">
        <v>1172</v>
      </c>
      <c r="C622" s="370">
        <v>5115250101</v>
      </c>
    </row>
    <row r="623" spans="1:3">
      <c r="A623" s="370" t="s">
        <v>472</v>
      </c>
      <c r="B623" s="370" t="s">
        <v>1173</v>
      </c>
      <c r="C623" s="370">
        <v>5115400101</v>
      </c>
    </row>
    <row r="624" spans="1:3">
      <c r="A624" s="370" t="s">
        <v>472</v>
      </c>
      <c r="B624" s="370" t="s">
        <v>1174</v>
      </c>
      <c r="C624" s="370">
        <v>5115959501</v>
      </c>
    </row>
    <row r="625" spans="1:3">
      <c r="A625" s="370" t="s">
        <v>472</v>
      </c>
      <c r="B625" s="370" t="s">
        <v>1175</v>
      </c>
      <c r="C625" s="370">
        <v>5115959503</v>
      </c>
    </row>
    <row r="626" spans="1:3">
      <c r="A626" s="370" t="s">
        <v>472</v>
      </c>
      <c r="B626" s="370" t="s">
        <v>1176</v>
      </c>
      <c r="C626" s="370">
        <v>5115959502</v>
      </c>
    </row>
    <row r="627" spans="1:3">
      <c r="A627" s="370" t="s">
        <v>472</v>
      </c>
      <c r="B627" s="370" t="s">
        <v>1177</v>
      </c>
      <c r="C627" s="370">
        <v>5115450101</v>
      </c>
    </row>
    <row r="628" spans="1:3">
      <c r="A628" s="370" t="s">
        <v>472</v>
      </c>
      <c r="B628" s="370" t="s">
        <v>1178</v>
      </c>
      <c r="C628" s="370">
        <v>5115050101</v>
      </c>
    </row>
    <row r="629" spans="1:3">
      <c r="A629" s="370" t="s">
        <v>472</v>
      </c>
      <c r="B629" s="370" t="s">
        <v>1179</v>
      </c>
      <c r="C629" s="370">
        <v>5115959595</v>
      </c>
    </row>
    <row r="630" spans="1:3">
      <c r="A630" s="370" t="s">
        <v>472</v>
      </c>
      <c r="B630" s="370" t="s">
        <v>1180</v>
      </c>
      <c r="C630" s="370">
        <v>5195959529</v>
      </c>
    </row>
    <row r="631" spans="1:3">
      <c r="A631" s="370" t="s">
        <v>472</v>
      </c>
      <c r="B631" s="370" t="s">
        <v>1181</v>
      </c>
      <c r="C631" s="370">
        <v>5195959523</v>
      </c>
    </row>
    <row r="632" spans="1:3">
      <c r="A632" s="370" t="s">
        <v>472</v>
      </c>
      <c r="B632" s="370" t="s">
        <v>1182</v>
      </c>
      <c r="C632" s="370">
        <v>5195959514</v>
      </c>
    </row>
    <row r="633" spans="1:3">
      <c r="A633" s="370" t="s">
        <v>472</v>
      </c>
      <c r="B633" s="370" t="s">
        <v>1183</v>
      </c>
      <c r="C633" s="370">
        <v>5145600102</v>
      </c>
    </row>
    <row r="634" spans="1:3">
      <c r="A634" s="370" t="s">
        <v>472</v>
      </c>
      <c r="B634" s="370" t="s">
        <v>1184</v>
      </c>
      <c r="C634" s="370">
        <v>5145650101</v>
      </c>
    </row>
    <row r="635" spans="1:3">
      <c r="A635" s="370" t="s">
        <v>472</v>
      </c>
      <c r="B635" s="370" t="s">
        <v>1185</v>
      </c>
      <c r="C635" s="370">
        <v>5145400101</v>
      </c>
    </row>
    <row r="636" spans="1:3">
      <c r="A636" s="370" t="s">
        <v>472</v>
      </c>
      <c r="B636" s="370" t="s">
        <v>1186</v>
      </c>
      <c r="C636" s="370">
        <v>5145100101</v>
      </c>
    </row>
    <row r="637" spans="1:3">
      <c r="A637" s="370" t="s">
        <v>472</v>
      </c>
      <c r="B637" s="370" t="s">
        <v>1187</v>
      </c>
      <c r="C637" s="370">
        <v>5145200102</v>
      </c>
    </row>
    <row r="638" spans="1:3">
      <c r="A638" s="370" t="s">
        <v>472</v>
      </c>
      <c r="B638" s="370" t="s">
        <v>1188</v>
      </c>
      <c r="C638" s="370">
        <v>5145250101</v>
      </c>
    </row>
    <row r="639" spans="1:3">
      <c r="A639" s="370" t="s">
        <v>472</v>
      </c>
      <c r="B639" s="370" t="s">
        <v>1189</v>
      </c>
      <c r="C639" s="370">
        <v>5145250103</v>
      </c>
    </row>
    <row r="640" spans="1:3">
      <c r="A640" s="370" t="s">
        <v>472</v>
      </c>
      <c r="B640" s="370" t="s">
        <v>1190</v>
      </c>
      <c r="C640" s="370">
        <v>5145250102</v>
      </c>
    </row>
    <row r="641" spans="1:3">
      <c r="A641" s="370" t="s">
        <v>472</v>
      </c>
      <c r="B641" s="370" t="s">
        <v>1191</v>
      </c>
      <c r="C641" s="370">
        <v>5145600101</v>
      </c>
    </row>
    <row r="642" spans="1:3">
      <c r="A642" s="370" t="s">
        <v>472</v>
      </c>
      <c r="B642" s="370" t="s">
        <v>1192</v>
      </c>
      <c r="C642" s="370">
        <v>5145300104</v>
      </c>
    </row>
    <row r="643" spans="1:3">
      <c r="A643" s="370" t="s">
        <v>472</v>
      </c>
      <c r="B643" s="370" t="s">
        <v>1193</v>
      </c>
      <c r="C643" s="370">
        <v>5145300103</v>
      </c>
    </row>
    <row r="644" spans="1:3">
      <c r="A644" s="370" t="s">
        <v>472</v>
      </c>
      <c r="B644" s="370" t="s">
        <v>1194</v>
      </c>
      <c r="C644" s="370">
        <v>5145250104</v>
      </c>
    </row>
    <row r="645" spans="1:3">
      <c r="A645" s="370" t="s">
        <v>472</v>
      </c>
      <c r="B645" s="370" t="s">
        <v>1195</v>
      </c>
      <c r="C645" s="370">
        <v>5145150101</v>
      </c>
    </row>
    <row r="646" spans="1:3">
      <c r="A646" s="370" t="s">
        <v>472</v>
      </c>
      <c r="B646" s="370" t="s">
        <v>1196</v>
      </c>
      <c r="C646" s="370">
        <v>5145300101</v>
      </c>
    </row>
    <row r="647" spans="1:3">
      <c r="A647" s="370" t="s">
        <v>472</v>
      </c>
      <c r="B647" s="370" t="s">
        <v>1197</v>
      </c>
      <c r="C647" s="370">
        <v>5145200101</v>
      </c>
    </row>
    <row r="648" spans="1:3">
      <c r="A648" s="370" t="s">
        <v>472</v>
      </c>
      <c r="B648" s="370" t="s">
        <v>1198</v>
      </c>
      <c r="C648" s="370">
        <v>5145300102</v>
      </c>
    </row>
    <row r="649" spans="1:3">
      <c r="A649" s="370" t="s">
        <v>472</v>
      </c>
      <c r="B649" s="370" t="s">
        <v>1199</v>
      </c>
      <c r="C649" s="370">
        <v>5145200195</v>
      </c>
    </row>
    <row r="650" spans="1:3">
      <c r="A650" s="370" t="s">
        <v>472</v>
      </c>
      <c r="B650" s="370" t="s">
        <v>1199</v>
      </c>
      <c r="C650" s="370">
        <v>5145250195</v>
      </c>
    </row>
    <row r="651" spans="1:3">
      <c r="A651" s="370" t="s">
        <v>472</v>
      </c>
      <c r="B651" s="370" t="s">
        <v>1199</v>
      </c>
      <c r="C651" s="370">
        <v>5145300195</v>
      </c>
    </row>
    <row r="652" spans="1:3">
      <c r="A652" s="370" t="s">
        <v>472</v>
      </c>
      <c r="B652" s="370" t="s">
        <v>1199</v>
      </c>
      <c r="C652" s="370">
        <v>5145600195</v>
      </c>
    </row>
    <row r="653" spans="1:3">
      <c r="A653" s="370" t="s">
        <v>472</v>
      </c>
      <c r="B653" s="370" t="s">
        <v>1200</v>
      </c>
      <c r="C653" s="370">
        <v>5145600104</v>
      </c>
    </row>
    <row r="654" spans="1:3">
      <c r="A654" s="370" t="s">
        <v>472</v>
      </c>
      <c r="B654" s="370" t="s">
        <v>1201</v>
      </c>
      <c r="C654" s="370">
        <v>5145600103</v>
      </c>
    </row>
    <row r="655" spans="1:3">
      <c r="A655" s="370" t="s">
        <v>472</v>
      </c>
      <c r="B655" s="370" t="s">
        <v>1202</v>
      </c>
      <c r="C655" s="370">
        <v>5145600105</v>
      </c>
    </row>
    <row r="656" spans="1:3">
      <c r="A656" s="370" t="s">
        <v>472</v>
      </c>
      <c r="B656" s="370" t="s">
        <v>1203</v>
      </c>
      <c r="C656" s="370">
        <v>5145050101</v>
      </c>
    </row>
    <row r="657" spans="1:3">
      <c r="A657" s="370" t="s">
        <v>472</v>
      </c>
      <c r="B657" s="370" t="s">
        <v>1204</v>
      </c>
      <c r="C657" s="370">
        <v>5105060104</v>
      </c>
    </row>
    <row r="658" spans="1:3">
      <c r="A658" s="370" t="s">
        <v>472</v>
      </c>
      <c r="B658" s="370" t="s">
        <v>1205</v>
      </c>
      <c r="C658" s="370">
        <v>5105060102</v>
      </c>
    </row>
    <row r="659" spans="1:3">
      <c r="A659" s="370" t="s">
        <v>472</v>
      </c>
      <c r="B659" s="370" t="s">
        <v>1206</v>
      </c>
      <c r="C659" s="370">
        <v>5105060103</v>
      </c>
    </row>
    <row r="660" spans="1:3">
      <c r="A660" s="370" t="s">
        <v>472</v>
      </c>
      <c r="B660" s="370" t="s">
        <v>1207</v>
      </c>
      <c r="C660" s="370">
        <v>5130150101</v>
      </c>
    </row>
    <row r="661" spans="1:3">
      <c r="A661" s="370" t="s">
        <v>472</v>
      </c>
      <c r="B661" s="370" t="s">
        <v>1208</v>
      </c>
      <c r="C661" s="370">
        <v>5130100101</v>
      </c>
    </row>
    <row r="662" spans="1:3">
      <c r="A662" s="370" t="s">
        <v>472</v>
      </c>
      <c r="B662" s="370" t="s">
        <v>1209</v>
      </c>
      <c r="C662" s="370">
        <v>5130400101</v>
      </c>
    </row>
    <row r="663" spans="1:3">
      <c r="A663" s="370" t="s">
        <v>472</v>
      </c>
      <c r="B663" s="370" t="s">
        <v>1210</v>
      </c>
      <c r="C663" s="370">
        <v>5130250101</v>
      </c>
    </row>
    <row r="664" spans="1:3">
      <c r="A664" s="370" t="s">
        <v>472</v>
      </c>
      <c r="B664" s="370" t="s">
        <v>1211</v>
      </c>
      <c r="C664" s="370">
        <v>5130800101</v>
      </c>
    </row>
    <row r="665" spans="1:3">
      <c r="A665" s="370" t="s">
        <v>472</v>
      </c>
      <c r="B665" s="370" t="s">
        <v>1212</v>
      </c>
      <c r="C665" s="370">
        <v>5130050101</v>
      </c>
    </row>
    <row r="666" spans="1:3">
      <c r="A666" s="370" t="s">
        <v>472</v>
      </c>
      <c r="B666" s="370" t="s">
        <v>1213</v>
      </c>
      <c r="C666" s="370">
        <v>5130750101</v>
      </c>
    </row>
    <row r="667" spans="1:3">
      <c r="A667" s="370" t="s">
        <v>472</v>
      </c>
      <c r="B667" s="370" t="s">
        <v>1214</v>
      </c>
      <c r="C667" s="370">
        <v>5130950101</v>
      </c>
    </row>
    <row r="668" spans="1:3">
      <c r="A668" s="370" t="s">
        <v>472</v>
      </c>
      <c r="B668" s="370" t="s">
        <v>1214</v>
      </c>
      <c r="C668" s="370">
        <v>5130959501</v>
      </c>
    </row>
    <row r="669" spans="1:3">
      <c r="A669" s="370" t="s">
        <v>472</v>
      </c>
      <c r="B669" s="370" t="s">
        <v>1214</v>
      </c>
      <c r="C669" s="370">
        <v>5130959595</v>
      </c>
    </row>
    <row r="670" spans="1:3">
      <c r="A670" s="370" t="s">
        <v>472</v>
      </c>
      <c r="B670" s="370" t="s">
        <v>708</v>
      </c>
      <c r="C670" s="370">
        <v>5105540195</v>
      </c>
    </row>
    <row r="671" spans="1:3">
      <c r="A671" s="370" t="s">
        <v>472</v>
      </c>
      <c r="B671" s="370" t="s">
        <v>1215</v>
      </c>
      <c r="C671" s="370">
        <v>5130450101</v>
      </c>
    </row>
    <row r="672" spans="1:3">
      <c r="A672" s="370" t="s">
        <v>472</v>
      </c>
      <c r="B672" s="370" t="s">
        <v>1215</v>
      </c>
      <c r="C672" s="370">
        <v>5130950102</v>
      </c>
    </row>
    <row r="673" spans="1:3">
      <c r="A673" s="370" t="s">
        <v>472</v>
      </c>
      <c r="B673" s="370" t="s">
        <v>1216</v>
      </c>
      <c r="C673" s="370">
        <v>5130950103</v>
      </c>
    </row>
    <row r="674" spans="1:3">
      <c r="A674" s="370" t="s">
        <v>472</v>
      </c>
      <c r="B674" s="370" t="s">
        <v>1217</v>
      </c>
      <c r="C674" s="370">
        <v>5130600101</v>
      </c>
    </row>
    <row r="675" spans="1:3">
      <c r="A675" s="370" t="s">
        <v>472</v>
      </c>
      <c r="B675" s="370" t="s">
        <v>1218</v>
      </c>
      <c r="C675" s="370">
        <v>5130700101</v>
      </c>
    </row>
    <row r="676" spans="1:3">
      <c r="A676" s="370" t="s">
        <v>472</v>
      </c>
      <c r="B676" s="370" t="s">
        <v>1219</v>
      </c>
      <c r="C676" s="370">
        <v>5105540101</v>
      </c>
    </row>
    <row r="677" spans="1:3">
      <c r="A677" s="370" t="s">
        <v>472</v>
      </c>
      <c r="B677" s="370" t="s">
        <v>1220</v>
      </c>
      <c r="C677" s="370">
        <v>5130350101</v>
      </c>
    </row>
    <row r="678" spans="1:3">
      <c r="A678" s="370" t="s">
        <v>472</v>
      </c>
      <c r="B678" s="370" t="s">
        <v>1221</v>
      </c>
      <c r="C678" s="370">
        <v>5130300101</v>
      </c>
    </row>
    <row r="679" spans="1:3">
      <c r="A679" s="370" t="s">
        <v>472</v>
      </c>
      <c r="B679" s="370" t="s">
        <v>1222</v>
      </c>
      <c r="C679" s="370">
        <v>5130850101</v>
      </c>
    </row>
    <row r="680" spans="1:3">
      <c r="A680" s="370" t="s">
        <v>472</v>
      </c>
      <c r="B680" s="370" t="s">
        <v>1223</v>
      </c>
      <c r="C680" s="370">
        <v>5130200101</v>
      </c>
    </row>
    <row r="681" spans="1:3">
      <c r="A681" s="370" t="s">
        <v>472</v>
      </c>
      <c r="B681" s="370" t="s">
        <v>1224</v>
      </c>
      <c r="C681" s="370">
        <v>5135250101</v>
      </c>
    </row>
    <row r="682" spans="1:3">
      <c r="A682" s="370" t="s">
        <v>472</v>
      </c>
      <c r="B682" s="370" t="s">
        <v>1225</v>
      </c>
      <c r="C682" s="370">
        <v>5135050101</v>
      </c>
    </row>
    <row r="683" spans="1:3">
      <c r="A683" s="370" t="s">
        <v>472</v>
      </c>
      <c r="B683" s="370" t="s">
        <v>1226</v>
      </c>
      <c r="C683" s="370">
        <v>5135150101</v>
      </c>
    </row>
    <row r="684" spans="1:3">
      <c r="A684" s="370" t="s">
        <v>472</v>
      </c>
      <c r="B684" s="370" t="s">
        <v>1227</v>
      </c>
      <c r="C684" s="370">
        <v>5135400101</v>
      </c>
    </row>
    <row r="685" spans="1:3">
      <c r="A685" s="370" t="s">
        <v>472</v>
      </c>
      <c r="B685" s="370" t="s">
        <v>1228</v>
      </c>
      <c r="C685" s="370">
        <v>5135959501</v>
      </c>
    </row>
    <row r="686" spans="1:3">
      <c r="A686" s="370" t="s">
        <v>472</v>
      </c>
      <c r="B686" s="370" t="s">
        <v>1229</v>
      </c>
      <c r="C686" s="370">
        <v>5135300101</v>
      </c>
    </row>
    <row r="687" spans="1:3">
      <c r="A687" s="370" t="s">
        <v>472</v>
      </c>
      <c r="B687" s="370" t="s">
        <v>1230</v>
      </c>
      <c r="C687" s="370">
        <v>5135550101</v>
      </c>
    </row>
    <row r="688" spans="1:3">
      <c r="A688" s="370" t="s">
        <v>472</v>
      </c>
      <c r="B688" s="370" t="s">
        <v>1231</v>
      </c>
      <c r="C688" s="370">
        <v>5135959503</v>
      </c>
    </row>
    <row r="689" spans="1:3">
      <c r="A689" s="370" t="s">
        <v>472</v>
      </c>
      <c r="B689" s="370" t="s">
        <v>1232</v>
      </c>
      <c r="C689" s="370">
        <v>5135959502</v>
      </c>
    </row>
    <row r="690" spans="1:3">
      <c r="A690" s="370" t="s">
        <v>472</v>
      </c>
      <c r="B690" s="370" t="s">
        <v>1233</v>
      </c>
      <c r="C690" s="370">
        <v>5135959504</v>
      </c>
    </row>
    <row r="691" spans="1:3">
      <c r="A691" s="370" t="s">
        <v>472</v>
      </c>
      <c r="B691" s="370" t="s">
        <v>1234</v>
      </c>
      <c r="C691" s="370">
        <v>5135450101</v>
      </c>
    </row>
    <row r="692" spans="1:3">
      <c r="A692" s="370" t="s">
        <v>472</v>
      </c>
      <c r="B692" s="370" t="s">
        <v>1235</v>
      </c>
      <c r="C692" s="370">
        <v>5135959595</v>
      </c>
    </row>
    <row r="693" spans="1:3">
      <c r="A693" s="370" t="s">
        <v>472</v>
      </c>
      <c r="B693" s="370" t="s">
        <v>1236</v>
      </c>
      <c r="C693" s="370">
        <v>5135200101</v>
      </c>
    </row>
    <row r="694" spans="1:3">
      <c r="A694" s="370" t="s">
        <v>472</v>
      </c>
      <c r="B694" s="370" t="s">
        <v>1237</v>
      </c>
      <c r="C694" s="370">
        <v>5135600101</v>
      </c>
    </row>
    <row r="695" spans="1:3">
      <c r="A695" s="370" t="s">
        <v>472</v>
      </c>
      <c r="B695" s="370" t="s">
        <v>1238</v>
      </c>
      <c r="C695" s="370">
        <v>5135350101</v>
      </c>
    </row>
    <row r="696" spans="1:3">
      <c r="A696" s="370" t="s">
        <v>472</v>
      </c>
      <c r="B696" s="370" t="s">
        <v>1239</v>
      </c>
      <c r="C696" s="370">
        <v>5135350102</v>
      </c>
    </row>
    <row r="697" spans="1:3">
      <c r="A697" s="370" t="s">
        <v>472</v>
      </c>
      <c r="B697" s="370" t="s">
        <v>1240</v>
      </c>
      <c r="C697" s="370">
        <v>5135100101</v>
      </c>
    </row>
    <row r="698" spans="1:3">
      <c r="A698" s="370" t="s">
        <v>472</v>
      </c>
      <c r="B698" s="370" t="s">
        <v>1241</v>
      </c>
      <c r="C698" s="370">
        <v>5135500101</v>
      </c>
    </row>
    <row r="699" spans="1:3">
      <c r="A699" s="370" t="s">
        <v>472</v>
      </c>
      <c r="B699" s="370" t="s">
        <v>1242</v>
      </c>
      <c r="C699" s="370">
        <v>5135959505</v>
      </c>
    </row>
    <row r="700" spans="1:3">
      <c r="A700" s="370" t="s">
        <v>472</v>
      </c>
      <c r="B700" s="370" t="s">
        <v>1243</v>
      </c>
      <c r="C700" s="370">
        <v>5135050102</v>
      </c>
    </row>
    <row r="701" spans="1:3">
      <c r="A701" s="370" t="s">
        <v>472</v>
      </c>
      <c r="B701" s="370" t="s">
        <v>1244</v>
      </c>
      <c r="C701" s="370">
        <v>5105210101</v>
      </c>
    </row>
    <row r="702" spans="1:3">
      <c r="A702" s="370" t="s">
        <v>472</v>
      </c>
      <c r="B702" s="370" t="s">
        <v>1245</v>
      </c>
      <c r="C702" s="370">
        <v>5105210102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opLeftCell="A8" workbookViewId="0">
      <selection activeCell="H14" sqref="H14"/>
    </sheetView>
  </sheetViews>
  <sheetFormatPr baseColWidth="10" defaultRowHeight="15"/>
  <cols>
    <col min="8" max="8" width="11.42578125" style="359"/>
    <col min="12" max="12" width="14.140625" customWidth="1"/>
  </cols>
  <sheetData>
    <row r="1" spans="1:14" ht="15.75" thickBot="1"/>
    <row r="2" spans="1:14" ht="39" thickBot="1">
      <c r="A2" s="353" t="s">
        <v>1010</v>
      </c>
      <c r="B2" s="584" t="s">
        <v>627</v>
      </c>
      <c r="C2" s="585"/>
      <c r="D2" s="585"/>
      <c r="E2" s="585"/>
      <c r="F2" s="586"/>
      <c r="G2" s="354" t="s">
        <v>1011</v>
      </c>
      <c r="H2" s="360" t="s">
        <v>1012</v>
      </c>
      <c r="I2" s="355" t="s">
        <v>472</v>
      </c>
      <c r="J2" s="355" t="s">
        <v>1013</v>
      </c>
      <c r="K2" s="354" t="s">
        <v>1014</v>
      </c>
      <c r="L2" s="354" t="s">
        <v>896</v>
      </c>
      <c r="M2" s="355" t="s">
        <v>1015</v>
      </c>
      <c r="N2" s="354" t="s">
        <v>1016</v>
      </c>
    </row>
    <row r="4" spans="1:14">
      <c r="A4" s="356">
        <v>10010101</v>
      </c>
      <c r="B4" s="583" t="s">
        <v>1017</v>
      </c>
      <c r="C4" s="583"/>
      <c r="D4" s="583"/>
      <c r="E4" s="583"/>
      <c r="F4" s="583"/>
      <c r="G4" s="361"/>
      <c r="H4" s="362">
        <f>+SUMIFS('GASTOS MAS INVERSIONES'!$N$14:$N$151,'GASTOS MAS INVERSIONES'!$B$14:$B$151,'Total Presupuesto'!A4,'GASTOS MAS INVERSIONES'!$H$14:$H$151,2)</f>
        <v>0</v>
      </c>
      <c r="I4" s="362">
        <f>+SUMIFS('GASTOS MAS INVERSIONES'!$N$14:$N$151,'GASTOS MAS INVERSIONES'!$B$14:$B$151,'Total Presupuesto'!A4,'GASTOS MAS INVERSIONES'!$H$14:$H$151,7)</f>
        <v>0</v>
      </c>
      <c r="J4" s="361"/>
      <c r="K4" s="363">
        <f>+SUM(H4:J4)</f>
        <v>0</v>
      </c>
      <c r="L4" s="362">
        <f>+SUMIFS('GASTOS MAS INVERSIONES'!$N$14:$N$151,'GASTOS MAS INVERSIONES'!$B$14:$B$151,'Total Presupuesto'!A4,'GASTOS MAS INVERSIONES'!$H$14:$H$151,3)+SUMIFS('GASTOS MAS INVERSIONES'!$N$14:$N$151,'GASTOS MAS INVERSIONES'!$B$14:$B$151,'Total Presupuesto'!A4,'GASTOS MAS INVERSIONES'!$H$14:$H$151,4)+SUMIFS('GASTOS MAS INVERSIONES'!$N$14:$N$151,'GASTOS MAS INVERSIONES'!$B$14:$B$151,'Total Presupuesto'!A4,'GASTOS MAS INVERSIONES'!$H$14:$H$151,6)</f>
        <v>0</v>
      </c>
      <c r="M4" s="363">
        <f>+K4+L4</f>
        <v>0</v>
      </c>
      <c r="N4" s="361"/>
    </row>
    <row r="5" spans="1:14">
      <c r="A5" s="356">
        <v>10010102</v>
      </c>
      <c r="B5" s="583" t="s">
        <v>1018</v>
      </c>
      <c r="C5" s="583"/>
      <c r="D5" s="583"/>
      <c r="E5" s="583"/>
      <c r="F5" s="583"/>
      <c r="G5" s="361"/>
      <c r="H5" s="362">
        <f>+SUMIFS('GASTOS MAS INVERSIONES'!$N$14:$N$151,'GASTOS MAS INVERSIONES'!$B$14:$B$151,'Total Presupuesto'!A5,'GASTOS MAS INVERSIONES'!$H$14:$H$151,2)</f>
        <v>0</v>
      </c>
      <c r="I5" s="362">
        <f>+SUMIFS('GASTOS MAS INVERSIONES'!$N$14:$N$151,'GASTOS MAS INVERSIONES'!$B$14:$B$151,'Total Presupuesto'!A5,'GASTOS MAS INVERSIONES'!$H$14:$H$151,7)</f>
        <v>0</v>
      </c>
      <c r="J5" s="361"/>
      <c r="K5" s="363">
        <f t="shared" ref="K5:K33" si="0">+SUM(H5:J5)</f>
        <v>0</v>
      </c>
      <c r="L5" s="362">
        <f>+SUMIFS('GASTOS MAS INVERSIONES'!$N$14:$N$151,'GASTOS MAS INVERSIONES'!$B$14:$B$151,'Total Presupuesto'!A5,'GASTOS MAS INVERSIONES'!$H$14:$H$151,3)+SUMIFS('GASTOS MAS INVERSIONES'!$N$14:$N$151,'GASTOS MAS INVERSIONES'!$B$14:$B$151,'Total Presupuesto'!A5,'GASTOS MAS INVERSIONES'!$H$14:$H$151,4)+SUMIFS('GASTOS MAS INVERSIONES'!$N$14:$N$151,'GASTOS MAS INVERSIONES'!$B$14:$B$151,'Total Presupuesto'!A5,'GASTOS MAS INVERSIONES'!$H$14:$H$151,6)</f>
        <v>0</v>
      </c>
      <c r="M5" s="363">
        <f t="shared" ref="M5:M33" si="1">+K5+L5</f>
        <v>0</v>
      </c>
      <c r="N5" s="361"/>
    </row>
    <row r="6" spans="1:14">
      <c r="A6" s="356">
        <v>10020101</v>
      </c>
      <c r="B6" s="583" t="s">
        <v>1019</v>
      </c>
      <c r="C6" s="583"/>
      <c r="D6" s="583"/>
      <c r="E6" s="583"/>
      <c r="F6" s="583"/>
      <c r="G6" s="361"/>
      <c r="H6" s="362">
        <f>+SUMIFS('GASTOS MAS INVERSIONES'!$N$14:$N$151,'GASTOS MAS INVERSIONES'!$B$14:$B$151,'Total Presupuesto'!A6,'GASTOS MAS INVERSIONES'!$H$14:$H$151,2)</f>
        <v>0</v>
      </c>
      <c r="I6" s="362">
        <f>+SUMIFS('GASTOS MAS INVERSIONES'!$N$14:$N$151,'GASTOS MAS INVERSIONES'!$B$14:$B$151,'Total Presupuesto'!A6,'GASTOS MAS INVERSIONES'!$H$14:$H$151,7)</f>
        <v>0</v>
      </c>
      <c r="J6" s="361"/>
      <c r="K6" s="363">
        <f t="shared" si="0"/>
        <v>0</v>
      </c>
      <c r="L6" s="362">
        <f>+SUMIFS('GASTOS MAS INVERSIONES'!$N$14:$N$151,'GASTOS MAS INVERSIONES'!$B$14:$B$151,'Total Presupuesto'!A6,'GASTOS MAS INVERSIONES'!$H$14:$H$151,3)+SUMIFS('GASTOS MAS INVERSIONES'!$N$14:$N$151,'GASTOS MAS INVERSIONES'!$B$14:$B$151,'Total Presupuesto'!A6,'GASTOS MAS INVERSIONES'!$H$14:$H$151,4)+SUMIFS('GASTOS MAS INVERSIONES'!$N$14:$N$151,'GASTOS MAS INVERSIONES'!$B$14:$B$151,'Total Presupuesto'!A6,'GASTOS MAS INVERSIONES'!$H$14:$H$151,6)</f>
        <v>0</v>
      </c>
      <c r="M6" s="363">
        <f t="shared" si="1"/>
        <v>0</v>
      </c>
      <c r="N6" s="361"/>
    </row>
    <row r="7" spans="1:14">
      <c r="A7" s="356">
        <v>10020102</v>
      </c>
      <c r="B7" s="583" t="s">
        <v>1020</v>
      </c>
      <c r="C7" s="583"/>
      <c r="D7" s="583"/>
      <c r="E7" s="583"/>
      <c r="F7" s="583"/>
      <c r="G7" s="361"/>
      <c r="H7" s="362">
        <f>+SUMIFS('GASTOS MAS INVERSIONES'!$N$14:$N$151,'GASTOS MAS INVERSIONES'!$B$14:$B$151,'Total Presupuesto'!A7,'GASTOS MAS INVERSIONES'!$H$14:$H$151,2)</f>
        <v>0</v>
      </c>
      <c r="I7" s="362">
        <f>+SUMIFS('GASTOS MAS INVERSIONES'!$N$14:$N$151,'GASTOS MAS INVERSIONES'!$B$14:$B$151,'Total Presupuesto'!A7,'GASTOS MAS INVERSIONES'!$H$14:$H$151,7)</f>
        <v>0</v>
      </c>
      <c r="J7" s="361"/>
      <c r="K7" s="363">
        <f t="shared" si="0"/>
        <v>0</v>
      </c>
      <c r="L7" s="362">
        <f>+SUMIFS('GASTOS MAS INVERSIONES'!$N$14:$N$151,'GASTOS MAS INVERSIONES'!$B$14:$B$151,'Total Presupuesto'!A7,'GASTOS MAS INVERSIONES'!$H$14:$H$151,3)+SUMIFS('GASTOS MAS INVERSIONES'!$N$14:$N$151,'GASTOS MAS INVERSIONES'!$B$14:$B$151,'Total Presupuesto'!A7,'GASTOS MAS INVERSIONES'!$H$14:$H$151,4)+SUMIFS('GASTOS MAS INVERSIONES'!$N$14:$N$151,'GASTOS MAS INVERSIONES'!$B$14:$B$151,'Total Presupuesto'!A7,'GASTOS MAS INVERSIONES'!$H$14:$H$151,6)</f>
        <v>0</v>
      </c>
      <c r="M7" s="363">
        <f t="shared" si="1"/>
        <v>0</v>
      </c>
      <c r="N7" s="361"/>
    </row>
    <row r="8" spans="1:14">
      <c r="A8" s="356">
        <v>10030101</v>
      </c>
      <c r="B8" s="583" t="s">
        <v>1021</v>
      </c>
      <c r="C8" s="583"/>
      <c r="D8" s="583"/>
      <c r="E8" s="583"/>
      <c r="F8" s="583"/>
      <c r="G8" s="361"/>
      <c r="H8" s="362">
        <f>+SUMIFS('GASTOS MAS INVERSIONES'!$N$14:$N$151,'GASTOS MAS INVERSIONES'!$B$14:$B$151,'Total Presupuesto'!A8,'GASTOS MAS INVERSIONES'!$H$14:$H$151,2)</f>
        <v>0</v>
      </c>
      <c r="I8" s="362">
        <f>+SUMIFS('GASTOS MAS INVERSIONES'!$N$14:$N$151,'GASTOS MAS INVERSIONES'!$B$14:$B$151,'Total Presupuesto'!A8,'GASTOS MAS INVERSIONES'!$H$14:$H$151,7)</f>
        <v>0</v>
      </c>
      <c r="J8" s="361"/>
      <c r="K8" s="363">
        <f t="shared" si="0"/>
        <v>0</v>
      </c>
      <c r="L8" s="362">
        <f>+SUMIFS('GASTOS MAS INVERSIONES'!$N$14:$N$151,'GASTOS MAS INVERSIONES'!$B$14:$B$151,'Total Presupuesto'!A8,'GASTOS MAS INVERSIONES'!$H$14:$H$151,3)+SUMIFS('GASTOS MAS INVERSIONES'!$N$14:$N$151,'GASTOS MAS INVERSIONES'!$B$14:$B$151,'Total Presupuesto'!A8,'GASTOS MAS INVERSIONES'!$H$14:$H$151,4)+SUMIFS('GASTOS MAS INVERSIONES'!$N$14:$N$151,'GASTOS MAS INVERSIONES'!$B$14:$B$151,'Total Presupuesto'!A8,'GASTOS MAS INVERSIONES'!$H$14:$H$151,6)</f>
        <v>0</v>
      </c>
      <c r="M8" s="363">
        <f t="shared" si="1"/>
        <v>0</v>
      </c>
      <c r="N8" s="361"/>
    </row>
    <row r="9" spans="1:14">
      <c r="A9" s="356">
        <v>10030102</v>
      </c>
      <c r="B9" s="583" t="s">
        <v>1022</v>
      </c>
      <c r="C9" s="583"/>
      <c r="D9" s="583"/>
      <c r="E9" s="583"/>
      <c r="F9" s="583"/>
      <c r="G9" s="361"/>
      <c r="H9" s="362">
        <f>+SUMIFS('GASTOS MAS INVERSIONES'!$N$14:$N$151,'GASTOS MAS INVERSIONES'!$B$14:$B$151,'Total Presupuesto'!A9,'GASTOS MAS INVERSIONES'!$H$14:$H$151,2)</f>
        <v>0</v>
      </c>
      <c r="I9" s="362">
        <f>+SUMIFS('GASTOS MAS INVERSIONES'!$N$14:$N$151,'GASTOS MAS INVERSIONES'!$B$14:$B$151,'Total Presupuesto'!A9,'GASTOS MAS INVERSIONES'!$H$14:$H$151,7)</f>
        <v>0</v>
      </c>
      <c r="J9" s="361"/>
      <c r="K9" s="363">
        <f t="shared" si="0"/>
        <v>0</v>
      </c>
      <c r="L9" s="362">
        <f>+SUMIFS('GASTOS MAS INVERSIONES'!$N$14:$N$151,'GASTOS MAS INVERSIONES'!$B$14:$B$151,'Total Presupuesto'!A9,'GASTOS MAS INVERSIONES'!$H$14:$H$151,3)+SUMIFS('GASTOS MAS INVERSIONES'!$N$14:$N$151,'GASTOS MAS INVERSIONES'!$B$14:$B$151,'Total Presupuesto'!A9,'GASTOS MAS INVERSIONES'!$H$14:$H$151,4)+SUMIFS('GASTOS MAS INVERSIONES'!$N$14:$N$151,'GASTOS MAS INVERSIONES'!$B$14:$B$151,'Total Presupuesto'!A9,'GASTOS MAS INVERSIONES'!$H$14:$H$151,6)</f>
        <v>0</v>
      </c>
      <c r="M9" s="363">
        <f t="shared" si="1"/>
        <v>0</v>
      </c>
      <c r="N9" s="361"/>
    </row>
    <row r="10" spans="1:14">
      <c r="A10" s="356">
        <v>10040101</v>
      </c>
      <c r="B10" s="583" t="s">
        <v>1023</v>
      </c>
      <c r="C10" s="583"/>
      <c r="D10" s="583"/>
      <c r="E10" s="583"/>
      <c r="F10" s="583"/>
      <c r="G10" s="361"/>
      <c r="H10" s="362">
        <f>+SUMIFS('GASTOS MAS INVERSIONES'!$N$14:$N$151,'GASTOS MAS INVERSIONES'!$B$14:$B$151,'Total Presupuesto'!A10,'GASTOS MAS INVERSIONES'!$H$14:$H$151,2)</f>
        <v>0</v>
      </c>
      <c r="I10" s="362">
        <f>+SUMIFS('GASTOS MAS INVERSIONES'!$N$14:$N$151,'GASTOS MAS INVERSIONES'!$B$14:$B$151,'Total Presupuesto'!A10,'GASTOS MAS INVERSIONES'!$H$14:$H$151,7)</f>
        <v>0</v>
      </c>
      <c r="J10" s="361"/>
      <c r="K10" s="363">
        <f t="shared" si="0"/>
        <v>0</v>
      </c>
      <c r="L10" s="362">
        <f>+SUMIFS('GASTOS MAS INVERSIONES'!$N$14:$N$151,'GASTOS MAS INVERSIONES'!$B$14:$B$151,'Total Presupuesto'!A10,'GASTOS MAS INVERSIONES'!$H$14:$H$151,3)+SUMIFS('GASTOS MAS INVERSIONES'!$N$14:$N$151,'GASTOS MAS INVERSIONES'!$B$14:$B$151,'Total Presupuesto'!A10,'GASTOS MAS INVERSIONES'!$H$14:$H$151,4)+SUMIFS('GASTOS MAS INVERSIONES'!$N$14:$N$151,'GASTOS MAS INVERSIONES'!$B$14:$B$151,'Total Presupuesto'!A10,'GASTOS MAS INVERSIONES'!$H$14:$H$151,6)</f>
        <v>0</v>
      </c>
      <c r="M10" s="363">
        <f t="shared" si="1"/>
        <v>0</v>
      </c>
      <c r="N10" s="361"/>
    </row>
    <row r="11" spans="1:14">
      <c r="A11" s="356">
        <v>10040102</v>
      </c>
      <c r="B11" s="583" t="s">
        <v>1024</v>
      </c>
      <c r="C11" s="583"/>
      <c r="D11" s="583"/>
      <c r="E11" s="583"/>
      <c r="F11" s="583"/>
      <c r="G11" s="361"/>
      <c r="H11" s="362">
        <f>+SUMIFS('GASTOS MAS INVERSIONES'!$N$14:$N$151,'GASTOS MAS INVERSIONES'!$B$14:$B$151,'Total Presupuesto'!A11,'GASTOS MAS INVERSIONES'!$H$14:$H$151,2)</f>
        <v>0</v>
      </c>
      <c r="I11" s="362">
        <f>+SUMIFS('GASTOS MAS INVERSIONES'!$N$14:$N$151,'GASTOS MAS INVERSIONES'!$B$14:$B$151,'Total Presupuesto'!A11,'GASTOS MAS INVERSIONES'!$H$14:$H$151,7)</f>
        <v>0</v>
      </c>
      <c r="J11" s="361"/>
      <c r="K11" s="363">
        <f t="shared" si="0"/>
        <v>0</v>
      </c>
      <c r="L11" s="362">
        <f>+SUMIFS('GASTOS MAS INVERSIONES'!$N$14:$N$151,'GASTOS MAS INVERSIONES'!$B$14:$B$151,'Total Presupuesto'!A11,'GASTOS MAS INVERSIONES'!$H$14:$H$151,3)+SUMIFS('GASTOS MAS INVERSIONES'!$N$14:$N$151,'GASTOS MAS INVERSIONES'!$B$14:$B$151,'Total Presupuesto'!A11,'GASTOS MAS INVERSIONES'!$H$14:$H$151,4)+SUMIFS('GASTOS MAS INVERSIONES'!$N$14:$N$151,'GASTOS MAS INVERSIONES'!$B$14:$B$151,'Total Presupuesto'!A11,'GASTOS MAS INVERSIONES'!$H$14:$H$151,6)</f>
        <v>0</v>
      </c>
      <c r="M11" s="363">
        <f t="shared" si="1"/>
        <v>0</v>
      </c>
      <c r="N11" s="361"/>
    </row>
    <row r="12" spans="1:14">
      <c r="A12" s="356">
        <v>10040103</v>
      </c>
      <c r="B12" s="583" t="s">
        <v>1025</v>
      </c>
      <c r="C12" s="583"/>
      <c r="D12" s="583"/>
      <c r="E12" s="583"/>
      <c r="F12" s="583"/>
      <c r="G12" s="361"/>
      <c r="H12" s="362">
        <f>+SUMIFS('GASTOS MAS INVERSIONES'!$N$14:$N$151,'GASTOS MAS INVERSIONES'!$B$14:$B$151,'Total Presupuesto'!A12,'GASTOS MAS INVERSIONES'!$H$14:$H$151,2)</f>
        <v>0</v>
      </c>
      <c r="I12" s="362">
        <f>+SUMIFS('GASTOS MAS INVERSIONES'!$N$14:$N$151,'GASTOS MAS INVERSIONES'!$B$14:$B$151,'Total Presupuesto'!A12,'GASTOS MAS INVERSIONES'!$H$14:$H$151,7)</f>
        <v>0</v>
      </c>
      <c r="J12" s="361"/>
      <c r="K12" s="363">
        <f t="shared" si="0"/>
        <v>0</v>
      </c>
      <c r="L12" s="362">
        <f>+SUMIFS('GASTOS MAS INVERSIONES'!$N$14:$N$151,'GASTOS MAS INVERSIONES'!$B$14:$B$151,'Total Presupuesto'!A12,'GASTOS MAS INVERSIONES'!$H$14:$H$151,3)+SUMIFS('GASTOS MAS INVERSIONES'!$N$14:$N$151,'GASTOS MAS INVERSIONES'!$B$14:$B$151,'Total Presupuesto'!A12,'GASTOS MAS INVERSIONES'!$H$14:$H$151,4)+SUMIFS('GASTOS MAS INVERSIONES'!$N$14:$N$151,'GASTOS MAS INVERSIONES'!$B$14:$B$151,'Total Presupuesto'!A12,'GASTOS MAS INVERSIONES'!$H$14:$H$151,6)</f>
        <v>0</v>
      </c>
      <c r="M12" s="363">
        <f t="shared" si="1"/>
        <v>0</v>
      </c>
      <c r="N12" s="361"/>
    </row>
    <row r="13" spans="1:14">
      <c r="A13" s="356">
        <v>10040104</v>
      </c>
      <c r="B13" s="583" t="s">
        <v>1026</v>
      </c>
      <c r="C13" s="583"/>
      <c r="D13" s="583"/>
      <c r="E13" s="583"/>
      <c r="F13" s="583"/>
      <c r="G13" s="361"/>
      <c r="H13" s="362">
        <f>+SUMIFS('GASTOS MAS INVERSIONES'!$N$14:$N$151,'GASTOS MAS INVERSIONES'!$B$14:$B$151,'Total Presupuesto'!A13,'GASTOS MAS INVERSIONES'!$H$14:$H$151,2)</f>
        <v>0</v>
      </c>
      <c r="I13" s="362">
        <f>+SUMIFS('GASTOS MAS INVERSIONES'!$N$14:$N$151,'GASTOS MAS INVERSIONES'!$B$14:$B$151,'Total Presupuesto'!A13,'GASTOS MAS INVERSIONES'!$H$14:$H$151,7)</f>
        <v>0</v>
      </c>
      <c r="J13" s="361"/>
      <c r="K13" s="363">
        <f t="shared" si="0"/>
        <v>0</v>
      </c>
      <c r="L13" s="362">
        <f>+SUMIFS('GASTOS MAS INVERSIONES'!$N$14:$N$151,'GASTOS MAS INVERSIONES'!$B$14:$B$151,'Total Presupuesto'!A13,'GASTOS MAS INVERSIONES'!$H$14:$H$151,3)+SUMIFS('GASTOS MAS INVERSIONES'!$N$14:$N$151,'GASTOS MAS INVERSIONES'!$B$14:$B$151,'Total Presupuesto'!A13,'GASTOS MAS INVERSIONES'!$H$14:$H$151,4)+SUMIFS('GASTOS MAS INVERSIONES'!$N$14:$N$151,'GASTOS MAS INVERSIONES'!$B$14:$B$151,'Total Presupuesto'!A13,'GASTOS MAS INVERSIONES'!$H$14:$H$151,6)</f>
        <v>0</v>
      </c>
      <c r="M13" s="363">
        <f t="shared" si="1"/>
        <v>0</v>
      </c>
      <c r="N13" s="361"/>
    </row>
    <row r="14" spans="1:14">
      <c r="A14" s="356">
        <v>10050101</v>
      </c>
      <c r="B14" s="583" t="s">
        <v>1027</v>
      </c>
      <c r="C14" s="583"/>
      <c r="D14" s="583"/>
      <c r="E14" s="583"/>
      <c r="F14" s="583"/>
      <c r="G14" s="361"/>
      <c r="H14" s="362">
        <f>+SUMIFS('GASTOS MAS INVERSIONES'!$N$14:$N$151,'GASTOS MAS INVERSIONES'!$B$14:$B$151,'Total Presupuesto'!A14,'GASTOS MAS INVERSIONES'!$H$14:$H$151,5)</f>
        <v>0</v>
      </c>
      <c r="I14" s="362">
        <f>+SUMIFS('GASTOS MAS INVERSIONES'!$N$14:$N$151,'GASTOS MAS INVERSIONES'!$B$14:$B$151,'Total Presupuesto'!A14,'GASTOS MAS INVERSIONES'!$H$14:$H$151,7)</f>
        <v>0</v>
      </c>
      <c r="J14" s="361"/>
      <c r="K14" s="363">
        <f t="shared" si="0"/>
        <v>0</v>
      </c>
      <c r="L14" s="362">
        <f>+SUMIFS('GASTOS MAS INVERSIONES'!$N$14:$N$151,'GASTOS MAS INVERSIONES'!$B$14:$B$151,'Total Presupuesto'!A14,'GASTOS MAS INVERSIONES'!$H$14:$H$151,3)+SUMIFS('GASTOS MAS INVERSIONES'!$N$14:$N$151,'GASTOS MAS INVERSIONES'!$B$14:$B$151,'Total Presupuesto'!A14,'GASTOS MAS INVERSIONES'!$H$14:$H$151,4)+SUMIFS('GASTOS MAS INVERSIONES'!$N$14:$N$151,'GASTOS MAS INVERSIONES'!$B$14:$B$151,'Total Presupuesto'!A14,'GASTOS MAS INVERSIONES'!$H$14:$H$151,6)</f>
        <v>0</v>
      </c>
      <c r="M14" s="363">
        <f t="shared" si="1"/>
        <v>0</v>
      </c>
      <c r="N14" s="361"/>
    </row>
    <row r="15" spans="1:14">
      <c r="A15" s="356">
        <v>10050102</v>
      </c>
      <c r="B15" s="583" t="s">
        <v>1028</v>
      </c>
      <c r="C15" s="583"/>
      <c r="D15" s="583"/>
      <c r="E15" s="583"/>
      <c r="F15" s="583"/>
      <c r="G15" s="361"/>
      <c r="H15" s="362">
        <f>+SUMIFS('GASTOS MAS INVERSIONES'!$N$14:$N$151,'GASTOS MAS INVERSIONES'!$B$14:$B$151,'Total Presupuesto'!A15,'GASTOS MAS INVERSIONES'!$H$14:$H$151,5)</f>
        <v>0</v>
      </c>
      <c r="I15" s="362">
        <f>+SUMIFS('GASTOS MAS INVERSIONES'!$N$14:$N$151,'GASTOS MAS INVERSIONES'!$B$14:$B$151,'Total Presupuesto'!A15,'GASTOS MAS INVERSIONES'!$H$14:$H$151,7)</f>
        <v>0</v>
      </c>
      <c r="J15" s="361"/>
      <c r="K15" s="363">
        <f t="shared" si="0"/>
        <v>0</v>
      </c>
      <c r="L15" s="362">
        <f>+SUMIFS('GASTOS MAS INVERSIONES'!$N$14:$N$151,'GASTOS MAS INVERSIONES'!$B$14:$B$151,'Total Presupuesto'!A15,'GASTOS MAS INVERSIONES'!$H$14:$H$151,3)+SUMIFS('GASTOS MAS INVERSIONES'!$N$14:$N$151,'GASTOS MAS INVERSIONES'!$B$14:$B$151,'Total Presupuesto'!A15,'GASTOS MAS INVERSIONES'!$H$14:$H$151,4)+SUMIFS('GASTOS MAS INVERSIONES'!$N$14:$N$151,'GASTOS MAS INVERSIONES'!$B$14:$B$151,'Total Presupuesto'!A15,'GASTOS MAS INVERSIONES'!$H$14:$H$151,6)</f>
        <v>0</v>
      </c>
      <c r="M15" s="363">
        <f t="shared" si="1"/>
        <v>0</v>
      </c>
      <c r="N15" s="361"/>
    </row>
    <row r="16" spans="1:14">
      <c r="A16" s="356">
        <v>10060101</v>
      </c>
      <c r="B16" s="583" t="s">
        <v>1029</v>
      </c>
      <c r="C16" s="583"/>
      <c r="D16" s="583"/>
      <c r="E16" s="583"/>
      <c r="F16" s="583"/>
      <c r="G16" s="361"/>
      <c r="H16" s="362">
        <f>+SUMIFS('GASTOS MAS INVERSIONES'!$N$14:$N$151,'GASTOS MAS INVERSIONES'!$B$14:$B$151,'Total Presupuesto'!A16,'GASTOS MAS INVERSIONES'!$H$14:$H$151,2)</f>
        <v>0</v>
      </c>
      <c r="I16" s="362">
        <f>+SUMIFS('GASTOS MAS INVERSIONES'!$N$14:$N$151,'GASTOS MAS INVERSIONES'!$B$14:$B$151,'Total Presupuesto'!A16,'GASTOS MAS INVERSIONES'!$H$14:$H$151,7)</f>
        <v>0</v>
      </c>
      <c r="J16" s="361"/>
      <c r="K16" s="363">
        <f t="shared" si="0"/>
        <v>0</v>
      </c>
      <c r="L16" s="362">
        <f>+SUMIFS('GASTOS MAS INVERSIONES'!$N$14:$N$151,'GASTOS MAS INVERSIONES'!$B$14:$B$151,'Total Presupuesto'!A16,'GASTOS MAS INVERSIONES'!$H$14:$H$151,3)+SUMIFS('GASTOS MAS INVERSIONES'!$N$14:$N$151,'GASTOS MAS INVERSIONES'!$B$14:$B$151,'Total Presupuesto'!A16,'GASTOS MAS INVERSIONES'!$H$14:$H$151,4)+SUMIFS('GASTOS MAS INVERSIONES'!$N$14:$N$151,'GASTOS MAS INVERSIONES'!$B$14:$B$151,'Total Presupuesto'!A16,'GASTOS MAS INVERSIONES'!$H$14:$H$151,6)</f>
        <v>0</v>
      </c>
      <c r="M16" s="363">
        <f t="shared" si="1"/>
        <v>0</v>
      </c>
      <c r="N16" s="361"/>
    </row>
    <row r="17" spans="1:14">
      <c r="A17" s="356">
        <v>10070101</v>
      </c>
      <c r="B17" s="583" t="s">
        <v>1030</v>
      </c>
      <c r="C17" s="583"/>
      <c r="D17" s="583"/>
      <c r="E17" s="583"/>
      <c r="F17" s="583"/>
      <c r="G17" s="361"/>
      <c r="H17" s="362">
        <f>+SUMIFS('GASTOS MAS INVERSIONES'!$N$14:$N$151,'GASTOS MAS INVERSIONES'!$B$14:$B$151,'Total Presupuesto'!A17,'GASTOS MAS INVERSIONES'!$H$14:$H$151,2)</f>
        <v>0</v>
      </c>
      <c r="I17" s="362">
        <f>+SUMIFS('GASTOS MAS INVERSIONES'!$N$14:$N$151,'GASTOS MAS INVERSIONES'!$B$14:$B$151,'Total Presupuesto'!A17,'GASTOS MAS INVERSIONES'!$H$14:$H$151,7)</f>
        <v>0</v>
      </c>
      <c r="J17" s="361"/>
      <c r="K17" s="363">
        <f t="shared" si="0"/>
        <v>0</v>
      </c>
      <c r="L17" s="362">
        <f>+SUMIFS('GASTOS MAS INVERSIONES'!$N$14:$N$151,'GASTOS MAS INVERSIONES'!$B$14:$B$151,'Total Presupuesto'!A17,'GASTOS MAS INVERSIONES'!$H$14:$H$151,3)+SUMIFS('GASTOS MAS INVERSIONES'!$N$14:$N$151,'GASTOS MAS INVERSIONES'!$B$14:$B$151,'Total Presupuesto'!A17,'GASTOS MAS INVERSIONES'!$H$14:$H$151,4)+SUMIFS('GASTOS MAS INVERSIONES'!$N$14:$N$151,'GASTOS MAS INVERSIONES'!$B$14:$B$151,'Total Presupuesto'!A17,'GASTOS MAS INVERSIONES'!$H$14:$H$151,6)</f>
        <v>0</v>
      </c>
      <c r="M17" s="363">
        <f t="shared" si="1"/>
        <v>0</v>
      </c>
      <c r="N17" s="361"/>
    </row>
    <row r="18" spans="1:14">
      <c r="A18" s="356">
        <v>10070102</v>
      </c>
      <c r="B18" s="583" t="s">
        <v>1031</v>
      </c>
      <c r="C18" s="583"/>
      <c r="D18" s="583"/>
      <c r="E18" s="583"/>
      <c r="F18" s="583"/>
      <c r="G18" s="361"/>
      <c r="H18" s="362">
        <f>+SUMIFS('GASTOS MAS INVERSIONES'!$N$14:$N$151,'GASTOS MAS INVERSIONES'!$B$14:$B$151,'Total Presupuesto'!A18,'GASTOS MAS INVERSIONES'!$H$14:$H$151,2)</f>
        <v>0</v>
      </c>
      <c r="I18" s="362">
        <f>+SUMIFS('GASTOS MAS INVERSIONES'!$N$14:$N$151,'GASTOS MAS INVERSIONES'!$B$14:$B$151,'Total Presupuesto'!A18,'GASTOS MAS INVERSIONES'!$H$14:$H$151,7)</f>
        <v>0</v>
      </c>
      <c r="J18" s="361"/>
      <c r="K18" s="363">
        <f t="shared" si="0"/>
        <v>0</v>
      </c>
      <c r="L18" s="362">
        <f>+SUMIFS('GASTOS MAS INVERSIONES'!$N$14:$N$151,'GASTOS MAS INVERSIONES'!$B$14:$B$151,'Total Presupuesto'!A18,'GASTOS MAS INVERSIONES'!$H$14:$H$151,3)+SUMIFS('GASTOS MAS INVERSIONES'!$N$14:$N$151,'GASTOS MAS INVERSIONES'!$B$14:$B$151,'Total Presupuesto'!A18,'GASTOS MAS INVERSIONES'!$H$14:$H$151,4)+SUMIFS('GASTOS MAS INVERSIONES'!$N$14:$N$151,'GASTOS MAS INVERSIONES'!$B$14:$B$151,'Total Presupuesto'!A18,'GASTOS MAS INVERSIONES'!$H$14:$H$151,6)</f>
        <v>0</v>
      </c>
      <c r="M18" s="363">
        <f t="shared" si="1"/>
        <v>0</v>
      </c>
      <c r="N18" s="361"/>
    </row>
    <row r="19" spans="1:14">
      <c r="A19" s="356">
        <v>10070103</v>
      </c>
      <c r="B19" s="583" t="s">
        <v>1032</v>
      </c>
      <c r="C19" s="583"/>
      <c r="D19" s="583"/>
      <c r="E19" s="583"/>
      <c r="F19" s="583"/>
      <c r="G19" s="361"/>
      <c r="H19" s="362">
        <f>+SUMIFS('GASTOS MAS INVERSIONES'!$N$14:$N$151,'GASTOS MAS INVERSIONES'!$B$14:$B$151,'Total Presupuesto'!A19,'GASTOS MAS INVERSIONES'!$H$14:$H$151,2)</f>
        <v>0</v>
      </c>
      <c r="I19" s="362">
        <f>+SUMIFS('GASTOS MAS INVERSIONES'!$N$14:$N$151,'GASTOS MAS INVERSIONES'!$B$14:$B$151,'Total Presupuesto'!A19,'GASTOS MAS INVERSIONES'!$H$14:$H$151,7)</f>
        <v>0</v>
      </c>
      <c r="J19" s="361"/>
      <c r="K19" s="363">
        <f t="shared" si="0"/>
        <v>0</v>
      </c>
      <c r="L19" s="362">
        <f>+SUMIFS('GASTOS MAS INVERSIONES'!$N$14:$N$151,'GASTOS MAS INVERSIONES'!$B$14:$B$151,'Total Presupuesto'!A19,'GASTOS MAS INVERSIONES'!$H$14:$H$151,3)+SUMIFS('GASTOS MAS INVERSIONES'!$N$14:$N$151,'GASTOS MAS INVERSIONES'!$B$14:$B$151,'Total Presupuesto'!A19,'GASTOS MAS INVERSIONES'!$H$14:$H$151,4)+SUMIFS('GASTOS MAS INVERSIONES'!$N$14:$N$151,'GASTOS MAS INVERSIONES'!$B$14:$B$151,'Total Presupuesto'!A19,'GASTOS MAS INVERSIONES'!$H$14:$H$151,6)</f>
        <v>0</v>
      </c>
      <c r="M19" s="363">
        <f t="shared" si="1"/>
        <v>0</v>
      </c>
      <c r="N19" s="361"/>
    </row>
    <row r="20" spans="1:14">
      <c r="A20" s="356">
        <v>10080101</v>
      </c>
      <c r="B20" s="583" t="s">
        <v>1033</v>
      </c>
      <c r="C20" s="583"/>
      <c r="D20" s="583"/>
      <c r="E20" s="583"/>
      <c r="F20" s="583"/>
      <c r="G20" s="361"/>
      <c r="H20" s="362">
        <f>+SUMIFS('GASTOS MAS INVERSIONES'!$N$14:$N$151,'GASTOS MAS INVERSIONES'!$B$14:$B$151,'Total Presupuesto'!A20,'GASTOS MAS INVERSIONES'!$H$14:$H$151,2)</f>
        <v>0</v>
      </c>
      <c r="I20" s="362">
        <f>+SUMIFS('GASTOS MAS INVERSIONES'!$N$14:$N$151,'GASTOS MAS INVERSIONES'!$B$14:$B$151,'Total Presupuesto'!A20,'GASTOS MAS INVERSIONES'!$H$14:$H$151,7)</f>
        <v>0</v>
      </c>
      <c r="J20" s="361"/>
      <c r="K20" s="363">
        <f t="shared" si="0"/>
        <v>0</v>
      </c>
      <c r="L20" s="362">
        <f>+SUMIFS('GASTOS MAS INVERSIONES'!$N$14:$N$151,'GASTOS MAS INVERSIONES'!$B$14:$B$151,'Total Presupuesto'!A20,'GASTOS MAS INVERSIONES'!$H$14:$H$151,3)+SUMIFS('GASTOS MAS INVERSIONES'!$N$14:$N$151,'GASTOS MAS INVERSIONES'!$B$14:$B$151,'Total Presupuesto'!A20,'GASTOS MAS INVERSIONES'!$H$14:$H$151,4)+SUMIFS('GASTOS MAS INVERSIONES'!$N$14:$N$151,'GASTOS MAS INVERSIONES'!$B$14:$B$151,'Total Presupuesto'!A20,'GASTOS MAS INVERSIONES'!$H$14:$H$151,6)</f>
        <v>0</v>
      </c>
      <c r="M20" s="363">
        <f t="shared" si="1"/>
        <v>0</v>
      </c>
      <c r="N20" s="361"/>
    </row>
    <row r="21" spans="1:14">
      <c r="A21" s="356">
        <v>10080102</v>
      </c>
      <c r="B21" s="583" t="s">
        <v>1034</v>
      </c>
      <c r="C21" s="583"/>
      <c r="D21" s="583"/>
      <c r="E21" s="583"/>
      <c r="F21" s="583"/>
      <c r="G21" s="361"/>
      <c r="H21" s="362">
        <f>+SUMIFS('GASTOS MAS INVERSIONES'!$N$14:$N$151,'GASTOS MAS INVERSIONES'!$B$14:$B$151,'Total Presupuesto'!A21,'GASTOS MAS INVERSIONES'!$H$14:$H$151,2)</f>
        <v>0</v>
      </c>
      <c r="I21" s="362">
        <f>+SUMIFS('GASTOS MAS INVERSIONES'!$N$14:$N$151,'GASTOS MAS INVERSIONES'!$B$14:$B$151,'Total Presupuesto'!A21,'GASTOS MAS INVERSIONES'!$H$14:$H$151,7)</f>
        <v>0</v>
      </c>
      <c r="J21" s="361"/>
      <c r="K21" s="363">
        <f t="shared" si="0"/>
        <v>0</v>
      </c>
      <c r="L21" s="362">
        <f>+SUMIFS('GASTOS MAS INVERSIONES'!$N$14:$N$151,'GASTOS MAS INVERSIONES'!$B$14:$B$151,'Total Presupuesto'!A21,'GASTOS MAS INVERSIONES'!$H$14:$H$151,3)+SUMIFS('GASTOS MAS INVERSIONES'!$N$14:$N$151,'GASTOS MAS INVERSIONES'!$B$14:$B$151,'Total Presupuesto'!A21,'GASTOS MAS INVERSIONES'!$H$14:$H$151,4)+SUMIFS('GASTOS MAS INVERSIONES'!$N$14:$N$151,'GASTOS MAS INVERSIONES'!$B$14:$B$151,'Total Presupuesto'!A21,'GASTOS MAS INVERSIONES'!$H$14:$H$151,6)</f>
        <v>0</v>
      </c>
      <c r="M21" s="363">
        <f t="shared" si="1"/>
        <v>0</v>
      </c>
      <c r="N21" s="361"/>
    </row>
    <row r="22" spans="1:14">
      <c r="A22" s="356">
        <v>10090101</v>
      </c>
      <c r="B22" s="583" t="s">
        <v>1035</v>
      </c>
      <c r="C22" s="583"/>
      <c r="D22" s="583"/>
      <c r="E22" s="583"/>
      <c r="F22" s="583"/>
      <c r="G22" s="361"/>
      <c r="H22" s="362">
        <f>+SUMIFS('GASTOS MAS INVERSIONES'!$N$14:$N$151,'GASTOS MAS INVERSIONES'!$B$14:$B$151,'Total Presupuesto'!A22,'GASTOS MAS INVERSIONES'!$H$14:$H$151,2)</f>
        <v>0</v>
      </c>
      <c r="I22" s="362">
        <f>+SUMIFS('GASTOS MAS INVERSIONES'!$N$14:$N$151,'GASTOS MAS INVERSIONES'!$B$14:$B$151,'Total Presupuesto'!A22,'GASTOS MAS INVERSIONES'!$H$14:$H$151,7)</f>
        <v>0</v>
      </c>
      <c r="J22" s="361"/>
      <c r="K22" s="363">
        <f t="shared" si="0"/>
        <v>0</v>
      </c>
      <c r="L22" s="362">
        <f>+SUMIFS('GASTOS MAS INVERSIONES'!$N$14:$N$151,'GASTOS MAS INVERSIONES'!$B$14:$B$151,'Total Presupuesto'!A22,'GASTOS MAS INVERSIONES'!$H$14:$H$151,3)+SUMIFS('GASTOS MAS INVERSIONES'!$N$14:$N$151,'GASTOS MAS INVERSIONES'!$B$14:$B$151,'Total Presupuesto'!A22,'GASTOS MAS INVERSIONES'!$H$14:$H$151,4)+SUMIFS('GASTOS MAS INVERSIONES'!$N$14:$N$151,'GASTOS MAS INVERSIONES'!$B$14:$B$151,'Total Presupuesto'!A22,'GASTOS MAS INVERSIONES'!$H$14:$H$151,6)</f>
        <v>0</v>
      </c>
      <c r="M22" s="363">
        <f t="shared" si="1"/>
        <v>0</v>
      </c>
      <c r="N22" s="361"/>
    </row>
    <row r="23" spans="1:14">
      <c r="A23" s="356">
        <v>10100101</v>
      </c>
      <c r="B23" s="583" t="s">
        <v>1036</v>
      </c>
      <c r="C23" s="583"/>
      <c r="D23" s="583"/>
      <c r="E23" s="583"/>
      <c r="F23" s="583"/>
      <c r="G23" s="361"/>
      <c r="H23" s="362">
        <f>+SUMIFS('GASTOS MAS INVERSIONES'!$N$14:$N$151,'GASTOS MAS INVERSIONES'!$B$14:$B$151,'Total Presupuesto'!A23,'GASTOS MAS INVERSIONES'!$H$14:$H$151,2)</f>
        <v>0</v>
      </c>
      <c r="I23" s="362">
        <f>+SUMIFS('GASTOS MAS INVERSIONES'!$N$14:$N$151,'GASTOS MAS INVERSIONES'!$B$14:$B$151,'Total Presupuesto'!A23,'GASTOS MAS INVERSIONES'!$H$14:$H$151,7)</f>
        <v>0</v>
      </c>
      <c r="J23" s="361"/>
      <c r="K23" s="363">
        <f t="shared" si="0"/>
        <v>0</v>
      </c>
      <c r="L23" s="362">
        <f>+SUMIFS('GASTOS MAS INVERSIONES'!$N$14:$N$151,'GASTOS MAS INVERSIONES'!$B$14:$B$151,'Total Presupuesto'!A23,'GASTOS MAS INVERSIONES'!$H$14:$H$151,3)+SUMIFS('GASTOS MAS INVERSIONES'!$N$14:$N$151,'GASTOS MAS INVERSIONES'!$B$14:$B$151,'Total Presupuesto'!A23,'GASTOS MAS INVERSIONES'!$H$14:$H$151,4)+SUMIFS('GASTOS MAS INVERSIONES'!$N$14:$N$151,'GASTOS MAS INVERSIONES'!$B$14:$B$151,'Total Presupuesto'!A23,'GASTOS MAS INVERSIONES'!$H$14:$H$151,6)</f>
        <v>0</v>
      </c>
      <c r="M23" s="363">
        <f t="shared" si="1"/>
        <v>0</v>
      </c>
      <c r="N23" s="361"/>
    </row>
    <row r="24" spans="1:14">
      <c r="A24" s="356">
        <v>10110101</v>
      </c>
      <c r="B24" s="583" t="s">
        <v>1037</v>
      </c>
      <c r="C24" s="583"/>
      <c r="D24" s="583"/>
      <c r="E24" s="583"/>
      <c r="F24" s="583"/>
      <c r="G24" s="361"/>
      <c r="H24" s="362">
        <f>+SUMIFS('GASTOS MAS INVERSIONES'!$N$14:$N$151,'GASTOS MAS INVERSIONES'!$B$14:$B$151,'Total Presupuesto'!A24,'GASTOS MAS INVERSIONES'!$H$14:$H$151,2)</f>
        <v>0</v>
      </c>
      <c r="I24" s="362">
        <f>+SUMIFS('GASTOS MAS INVERSIONES'!$N$14:$N$151,'GASTOS MAS INVERSIONES'!$B$14:$B$151,'Total Presupuesto'!A24,'GASTOS MAS INVERSIONES'!$H$14:$H$151,7)</f>
        <v>4862000</v>
      </c>
      <c r="J24" s="361"/>
      <c r="K24" s="363">
        <f t="shared" si="0"/>
        <v>4862000</v>
      </c>
      <c r="L24" s="362">
        <f>+SUMIFS('GASTOS MAS INVERSIONES'!$N$14:$N$151,'GASTOS MAS INVERSIONES'!$B$14:$B$151,'Total Presupuesto'!A24,'GASTOS MAS INVERSIONES'!$H$14:$H$151,3)+SUMIFS('GASTOS MAS INVERSIONES'!$N$14:$N$151,'GASTOS MAS INVERSIONES'!$B$14:$B$151,'Total Presupuesto'!A24,'GASTOS MAS INVERSIONES'!$H$14:$H$151,4)+SUMIFS('GASTOS MAS INVERSIONES'!$N$14:$N$151,'GASTOS MAS INVERSIONES'!$B$14:$B$151,'Total Presupuesto'!A24,'GASTOS MAS INVERSIONES'!$H$14:$H$151,6)</f>
        <v>0</v>
      </c>
      <c r="M24" s="363">
        <f t="shared" si="1"/>
        <v>4862000</v>
      </c>
      <c r="N24" s="361"/>
    </row>
    <row r="25" spans="1:14">
      <c r="A25" s="356">
        <v>10110102</v>
      </c>
      <c r="B25" s="583" t="s">
        <v>1038</v>
      </c>
      <c r="C25" s="583"/>
      <c r="D25" s="583"/>
      <c r="E25" s="583"/>
      <c r="F25" s="583"/>
      <c r="G25" s="361"/>
      <c r="H25" s="362">
        <f>+SUMIFS('GASTOS MAS INVERSIONES'!$N$14:$N$151,'GASTOS MAS INVERSIONES'!$B$14:$B$151,'Total Presupuesto'!A25,'GASTOS MAS INVERSIONES'!$H$14:$H$151,2)</f>
        <v>0</v>
      </c>
      <c r="I25" s="362">
        <f>+SUMIFS('GASTOS MAS INVERSIONES'!$N$14:$N$151,'GASTOS MAS INVERSIONES'!$B$14:$B$151,'Total Presupuesto'!A25,'GASTOS MAS INVERSIONES'!$H$14:$H$151,7)</f>
        <v>7500000</v>
      </c>
      <c r="J25" s="361"/>
      <c r="K25" s="363">
        <f t="shared" si="0"/>
        <v>7500000</v>
      </c>
      <c r="L25" s="362">
        <f>+SUMIFS('GASTOS MAS INVERSIONES'!$N$14:$N$151,'GASTOS MAS INVERSIONES'!$B$14:$B$151,'Total Presupuesto'!A25,'GASTOS MAS INVERSIONES'!$H$14:$H$151,3)+SUMIFS('GASTOS MAS INVERSIONES'!$N$14:$N$151,'GASTOS MAS INVERSIONES'!$B$14:$B$151,'Total Presupuesto'!A25,'GASTOS MAS INVERSIONES'!$H$14:$H$151,4)+SUMIFS('GASTOS MAS INVERSIONES'!$N$14:$N$151,'GASTOS MAS INVERSIONES'!$B$14:$B$151,'Total Presupuesto'!A25,'GASTOS MAS INVERSIONES'!$H$14:$H$151,6)</f>
        <v>0</v>
      </c>
      <c r="M25" s="363">
        <f t="shared" si="1"/>
        <v>7500000</v>
      </c>
      <c r="N25" s="361"/>
    </row>
    <row r="26" spans="1:14">
      <c r="A26" s="356">
        <v>10110103</v>
      </c>
      <c r="B26" s="583" t="s">
        <v>1039</v>
      </c>
      <c r="C26" s="583"/>
      <c r="D26" s="583"/>
      <c r="E26" s="583"/>
      <c r="F26" s="583"/>
      <c r="G26" s="361"/>
      <c r="H26" s="362">
        <f>+SUMIFS('GASTOS MAS INVERSIONES'!$N$14:$N$151,'GASTOS MAS INVERSIONES'!$B$14:$B$151,'Total Presupuesto'!A26,'GASTOS MAS INVERSIONES'!$H$14:$H$151,2)</f>
        <v>0</v>
      </c>
      <c r="I26" s="362">
        <f>+SUMIFS('GASTOS MAS INVERSIONES'!$N$14:$N$151,'GASTOS MAS INVERSIONES'!$B$14:$B$151,'Total Presupuesto'!A26,'GASTOS MAS INVERSIONES'!$H$14:$H$151,7)</f>
        <v>0</v>
      </c>
      <c r="J26" s="361"/>
      <c r="K26" s="363">
        <f t="shared" si="0"/>
        <v>0</v>
      </c>
      <c r="L26" s="362">
        <f>+SUMIFS('GASTOS MAS INVERSIONES'!$N$14:$N$151,'GASTOS MAS INVERSIONES'!$B$14:$B$151,'Total Presupuesto'!A26,'GASTOS MAS INVERSIONES'!$H$14:$H$151,3)+SUMIFS('GASTOS MAS INVERSIONES'!$N$14:$N$151,'GASTOS MAS INVERSIONES'!$B$14:$B$151,'Total Presupuesto'!A26,'GASTOS MAS INVERSIONES'!$H$14:$H$151,4)+SUMIFS('GASTOS MAS INVERSIONES'!$N$14:$N$151,'GASTOS MAS INVERSIONES'!$B$14:$B$151,'Total Presupuesto'!A26,'GASTOS MAS INVERSIONES'!$H$14:$H$151,6)</f>
        <v>0</v>
      </c>
      <c r="M26" s="363">
        <f t="shared" si="1"/>
        <v>0</v>
      </c>
      <c r="N26" s="361"/>
    </row>
    <row r="27" spans="1:14">
      <c r="A27" s="356">
        <v>10120101</v>
      </c>
      <c r="B27" s="583" t="s">
        <v>1040</v>
      </c>
      <c r="C27" s="583"/>
      <c r="D27" s="583"/>
      <c r="E27" s="583"/>
      <c r="F27" s="583"/>
      <c r="G27" s="361"/>
      <c r="H27" s="362">
        <f>+SUMIFS('GASTOS MAS INVERSIONES'!$N$14:$N$151,'GASTOS MAS INVERSIONES'!$B$14:$B$151,'Total Presupuesto'!A27,'GASTOS MAS INVERSIONES'!$H$14:$H$151,2)</f>
        <v>0</v>
      </c>
      <c r="I27" s="362">
        <f>+SUMIFS('GASTOS MAS INVERSIONES'!$N$14:$N$151,'GASTOS MAS INVERSIONES'!$B$14:$B$151,'Total Presupuesto'!A27,'GASTOS MAS INVERSIONES'!$H$14:$H$151,7)</f>
        <v>0</v>
      </c>
      <c r="J27" s="361"/>
      <c r="K27" s="363">
        <f t="shared" si="0"/>
        <v>0</v>
      </c>
      <c r="L27" s="362">
        <f>+SUMIFS('GASTOS MAS INVERSIONES'!$N$14:$N$151,'GASTOS MAS INVERSIONES'!$B$14:$B$151,'Total Presupuesto'!A27,'GASTOS MAS INVERSIONES'!$H$14:$H$151,3)+SUMIFS('GASTOS MAS INVERSIONES'!$N$14:$N$151,'GASTOS MAS INVERSIONES'!$B$14:$B$151,'Total Presupuesto'!A27,'GASTOS MAS INVERSIONES'!$H$14:$H$151,4)+SUMIFS('GASTOS MAS INVERSIONES'!$N$14:$N$151,'GASTOS MAS INVERSIONES'!$B$14:$B$151,'Total Presupuesto'!A27,'GASTOS MAS INVERSIONES'!$H$14:$H$151,6)</f>
        <v>0</v>
      </c>
      <c r="M27" s="363">
        <f t="shared" si="1"/>
        <v>0</v>
      </c>
      <c r="N27" s="361"/>
    </row>
    <row r="28" spans="1:14">
      <c r="A28" s="356">
        <v>10120102</v>
      </c>
      <c r="B28" s="583" t="s">
        <v>1041</v>
      </c>
      <c r="C28" s="583"/>
      <c r="D28" s="583"/>
      <c r="E28" s="583"/>
      <c r="F28" s="583"/>
      <c r="G28" s="361"/>
      <c r="H28" s="362">
        <f>+SUMIFS('GASTOS MAS INVERSIONES'!$N$14:$N$151,'GASTOS MAS INVERSIONES'!$B$14:$B$151,'Total Presupuesto'!A28,'GASTOS MAS INVERSIONES'!$H$14:$H$151,2)</f>
        <v>0</v>
      </c>
      <c r="I28" s="362">
        <f>+SUMIFS('GASTOS MAS INVERSIONES'!$N$14:$N$151,'GASTOS MAS INVERSIONES'!$B$14:$B$151,'Total Presupuesto'!A28,'GASTOS MAS INVERSIONES'!$H$14:$H$151,7)</f>
        <v>0</v>
      </c>
      <c r="J28" s="361"/>
      <c r="K28" s="363">
        <f t="shared" si="0"/>
        <v>0</v>
      </c>
      <c r="L28" s="362">
        <f>+SUMIFS('GASTOS MAS INVERSIONES'!$N$14:$N$151,'GASTOS MAS INVERSIONES'!$B$14:$B$151,'Total Presupuesto'!A28,'GASTOS MAS INVERSIONES'!$H$14:$H$151,3)+SUMIFS('GASTOS MAS INVERSIONES'!$N$14:$N$151,'GASTOS MAS INVERSIONES'!$B$14:$B$151,'Total Presupuesto'!A28,'GASTOS MAS INVERSIONES'!$H$14:$H$151,4)+SUMIFS('GASTOS MAS INVERSIONES'!$N$14:$N$151,'GASTOS MAS INVERSIONES'!$B$14:$B$151,'Total Presupuesto'!A28,'GASTOS MAS INVERSIONES'!$H$14:$H$151,6)</f>
        <v>0</v>
      </c>
      <c r="M28" s="363">
        <f t="shared" si="1"/>
        <v>0</v>
      </c>
      <c r="N28" s="361"/>
    </row>
    <row r="29" spans="1:14">
      <c r="A29" s="356">
        <v>10130101</v>
      </c>
      <c r="B29" s="583" t="s">
        <v>1042</v>
      </c>
      <c r="C29" s="583"/>
      <c r="D29" s="583"/>
      <c r="E29" s="583"/>
      <c r="F29" s="583"/>
      <c r="G29" s="361"/>
      <c r="H29" s="362">
        <f>+SUMIFS('GASTOS MAS INVERSIONES'!$N$14:$N$151,'GASTOS MAS INVERSIONES'!$B$14:$B$151,'Total Presupuesto'!A29,'GASTOS MAS INVERSIONES'!$H$14:$H$151,2)</f>
        <v>0</v>
      </c>
      <c r="I29" s="362">
        <f>+SUMIFS('GASTOS MAS INVERSIONES'!$N$14:$N$151,'GASTOS MAS INVERSIONES'!$B$14:$B$151,'Total Presupuesto'!A29,'GASTOS MAS INVERSIONES'!$H$14:$H$151,7)</f>
        <v>0</v>
      </c>
      <c r="J29" s="361"/>
      <c r="K29" s="363">
        <f t="shared" si="0"/>
        <v>0</v>
      </c>
      <c r="L29" s="362">
        <f>+SUMIFS('GASTOS MAS INVERSIONES'!$N$14:$N$151,'GASTOS MAS INVERSIONES'!$B$14:$B$151,'Total Presupuesto'!A29,'GASTOS MAS INVERSIONES'!$H$14:$H$151,3)+SUMIFS('GASTOS MAS INVERSIONES'!$N$14:$N$151,'GASTOS MAS INVERSIONES'!$B$14:$B$151,'Total Presupuesto'!A29,'GASTOS MAS INVERSIONES'!$H$14:$H$151,4)+SUMIFS('GASTOS MAS INVERSIONES'!$N$14:$N$151,'GASTOS MAS INVERSIONES'!$B$14:$B$151,'Total Presupuesto'!A29,'GASTOS MAS INVERSIONES'!$H$14:$H$151,6)</f>
        <v>0</v>
      </c>
      <c r="M29" s="363">
        <f t="shared" si="1"/>
        <v>0</v>
      </c>
      <c r="N29" s="361"/>
    </row>
    <row r="30" spans="1:14">
      <c r="A30" s="356">
        <v>10130102</v>
      </c>
      <c r="B30" s="583" t="s">
        <v>1043</v>
      </c>
      <c r="C30" s="583"/>
      <c r="D30" s="583"/>
      <c r="E30" s="583"/>
      <c r="F30" s="583"/>
      <c r="G30" s="361"/>
      <c r="H30" s="362">
        <f>+SUMIFS('GASTOS MAS INVERSIONES'!$N$14:$N$151,'GASTOS MAS INVERSIONES'!$B$14:$B$151,'Total Presupuesto'!A30,'GASTOS MAS INVERSIONES'!$H$14:$H$151,2)</f>
        <v>0</v>
      </c>
      <c r="I30" s="362">
        <f>+SUMIFS('GASTOS MAS INVERSIONES'!$N$14:$N$151,'GASTOS MAS INVERSIONES'!$B$14:$B$151,'Total Presupuesto'!A30,'GASTOS MAS INVERSIONES'!$H$14:$H$151,7)</f>
        <v>0</v>
      </c>
      <c r="J30" s="361"/>
      <c r="K30" s="363">
        <f t="shared" si="0"/>
        <v>0</v>
      </c>
      <c r="L30" s="362">
        <f>+SUMIFS('GASTOS MAS INVERSIONES'!$N$14:$N$151,'GASTOS MAS INVERSIONES'!$B$14:$B$151,'Total Presupuesto'!A30,'GASTOS MAS INVERSIONES'!$H$14:$H$151,3)+SUMIFS('GASTOS MAS INVERSIONES'!$N$14:$N$151,'GASTOS MAS INVERSIONES'!$B$14:$B$151,'Total Presupuesto'!A30,'GASTOS MAS INVERSIONES'!$H$14:$H$151,4)+SUMIFS('GASTOS MAS INVERSIONES'!$N$14:$N$151,'GASTOS MAS INVERSIONES'!$B$14:$B$151,'Total Presupuesto'!A30,'GASTOS MAS INVERSIONES'!$H$14:$H$151,6)</f>
        <v>0</v>
      </c>
      <c r="M30" s="363">
        <f t="shared" si="1"/>
        <v>0</v>
      </c>
      <c r="N30" s="361"/>
    </row>
    <row r="31" spans="1:14">
      <c r="A31" s="356">
        <v>10140101</v>
      </c>
      <c r="B31" s="583" t="s">
        <v>1044</v>
      </c>
      <c r="C31" s="583"/>
      <c r="D31" s="583"/>
      <c r="E31" s="583"/>
      <c r="F31" s="583"/>
      <c r="G31" s="361"/>
      <c r="H31" s="362">
        <f>+SUMIFS('GASTOS MAS INVERSIONES'!$N$14:$N$151,'GASTOS MAS INVERSIONES'!$B$14:$B$151,'Total Presupuesto'!A31,'GASTOS MAS INVERSIONES'!$H$14:$H$151,2)</f>
        <v>0</v>
      </c>
      <c r="I31" s="362">
        <f>+SUMIFS('GASTOS MAS INVERSIONES'!$N$14:$N$151,'GASTOS MAS INVERSIONES'!$B$14:$B$151,'Total Presupuesto'!A31,'GASTOS MAS INVERSIONES'!$H$14:$H$151,7)</f>
        <v>0</v>
      </c>
      <c r="J31" s="361"/>
      <c r="K31" s="363">
        <f t="shared" si="0"/>
        <v>0</v>
      </c>
      <c r="L31" s="362">
        <f>+SUMIFS('GASTOS MAS INVERSIONES'!$N$14:$N$151,'GASTOS MAS INVERSIONES'!$B$14:$B$151,'Total Presupuesto'!A31,'GASTOS MAS INVERSIONES'!$H$14:$H$151,3)+SUMIFS('GASTOS MAS INVERSIONES'!$N$14:$N$151,'GASTOS MAS INVERSIONES'!$B$14:$B$151,'Total Presupuesto'!A31,'GASTOS MAS INVERSIONES'!$H$14:$H$151,4)+SUMIFS('GASTOS MAS INVERSIONES'!$N$14:$N$151,'GASTOS MAS INVERSIONES'!$B$14:$B$151,'Total Presupuesto'!A31,'GASTOS MAS INVERSIONES'!$H$14:$H$151,6)</f>
        <v>0</v>
      </c>
      <c r="M31" s="363">
        <f t="shared" si="1"/>
        <v>0</v>
      </c>
      <c r="N31" s="361"/>
    </row>
    <row r="32" spans="1:14">
      <c r="A32" s="357" t="s">
        <v>148</v>
      </c>
      <c r="B32" s="583" t="s">
        <v>1045</v>
      </c>
      <c r="C32" s="583"/>
      <c r="D32" s="583"/>
      <c r="E32" s="583"/>
      <c r="F32" s="583"/>
      <c r="G32" s="361"/>
      <c r="H32" s="362">
        <f>+SUMIFS('GASTOS MAS INVERSIONES'!$N$14:$N$151,'GASTOS MAS INVERSIONES'!$B$14:$B$151,'Total Presupuesto'!A32,'GASTOS MAS INVERSIONES'!$H$14:$H$151,2)</f>
        <v>0</v>
      </c>
      <c r="I32" s="362">
        <f>+SUMIFS('GASTOS MAS INVERSIONES'!$N$14:$N$151,'GASTOS MAS INVERSIONES'!$B$14:$B$151,'Total Presupuesto'!A32,'GASTOS MAS INVERSIONES'!$H$14:$H$151,7)</f>
        <v>1232000</v>
      </c>
      <c r="J32" s="361"/>
      <c r="K32" s="363">
        <f t="shared" si="0"/>
        <v>1232000</v>
      </c>
      <c r="L32" s="362">
        <f>+SUMIFS('GASTOS MAS INVERSIONES'!$N$14:$N$151,'GASTOS MAS INVERSIONES'!$B$14:$B$151,'Total Presupuesto'!A32,'GASTOS MAS INVERSIONES'!$H$14:$H$151,3)+SUMIFS('GASTOS MAS INVERSIONES'!$N$14:$N$151,'GASTOS MAS INVERSIONES'!$B$14:$B$151,'Total Presupuesto'!A32,'GASTOS MAS INVERSIONES'!$H$14:$H$151,4)+SUMIFS('GASTOS MAS INVERSIONES'!$N$14:$N$151,'GASTOS MAS INVERSIONES'!$B$14:$B$151,'Total Presupuesto'!A32,'GASTOS MAS INVERSIONES'!$H$14:$H$151,6)</f>
        <v>0</v>
      </c>
      <c r="M32" s="363">
        <f t="shared" si="1"/>
        <v>1232000</v>
      </c>
      <c r="N32" s="361"/>
    </row>
    <row r="33" spans="1:14">
      <c r="A33" s="358" t="s">
        <v>149</v>
      </c>
      <c r="B33" s="583" t="s">
        <v>1046</v>
      </c>
      <c r="C33" s="583"/>
      <c r="D33" s="583"/>
      <c r="E33" s="583"/>
      <c r="F33" s="583"/>
      <c r="G33" s="361"/>
      <c r="H33" s="362">
        <f>+SUMIFS('GASTOS MAS INVERSIONES'!$N$14:$N$151,'GASTOS MAS INVERSIONES'!$B$14:$B$151,'Total Presupuesto'!A33,'GASTOS MAS INVERSIONES'!$H$14:$H$151,2)</f>
        <v>0</v>
      </c>
      <c r="I33" s="362">
        <f>+SUMIFS('GASTOS MAS INVERSIONES'!$N$14:$N$151,'GASTOS MAS INVERSIONES'!$B$14:$B$151,'Total Presupuesto'!A33,'GASTOS MAS INVERSIONES'!$H$14:$H$151,7)</f>
        <v>0</v>
      </c>
      <c r="J33" s="361"/>
      <c r="K33" s="363">
        <f t="shared" si="0"/>
        <v>0</v>
      </c>
      <c r="L33" s="362">
        <f>+SUMIFS('GASTOS MAS INVERSIONES'!$N$14:$N$151,'GASTOS MAS INVERSIONES'!$B$14:$B$151,'Total Presupuesto'!A33,'GASTOS MAS INVERSIONES'!$H$14:$H$151,3)+SUMIFS('GASTOS MAS INVERSIONES'!$N$14:$N$151,'GASTOS MAS INVERSIONES'!$B$14:$B$151,'Total Presupuesto'!A33,'GASTOS MAS INVERSIONES'!$H$14:$H$151,4)+SUMIFS('GASTOS MAS INVERSIONES'!$N$14:$N$151,'GASTOS MAS INVERSIONES'!$B$14:$B$151,'Total Presupuesto'!A33,'GASTOS MAS INVERSIONES'!$H$14:$H$151,6)</f>
        <v>0</v>
      </c>
      <c r="M33" s="363">
        <f t="shared" si="1"/>
        <v>0</v>
      </c>
      <c r="N33" s="361"/>
    </row>
    <row r="34" spans="1:14">
      <c r="A34" s="358" t="s">
        <v>163</v>
      </c>
      <c r="B34" s="583" t="s">
        <v>1047</v>
      </c>
      <c r="C34" s="583"/>
      <c r="D34" s="583"/>
      <c r="E34" s="583"/>
      <c r="F34" s="583"/>
      <c r="G34" s="361"/>
      <c r="H34" s="362"/>
      <c r="I34" s="361"/>
      <c r="J34" s="361"/>
      <c r="K34" s="361"/>
      <c r="L34" s="361"/>
      <c r="M34" s="361"/>
      <c r="N34" s="361"/>
    </row>
    <row r="35" spans="1:14">
      <c r="A35" s="358" t="s">
        <v>164</v>
      </c>
      <c r="B35" s="583" t="s">
        <v>1048</v>
      </c>
      <c r="C35" s="583"/>
      <c r="D35" s="583"/>
      <c r="E35" s="583"/>
      <c r="F35" s="583"/>
      <c r="G35" s="361"/>
      <c r="H35" s="362"/>
      <c r="I35" s="361"/>
      <c r="J35" s="361"/>
      <c r="K35" s="361"/>
      <c r="L35" s="361"/>
      <c r="M35" s="361"/>
      <c r="N35" s="361"/>
    </row>
    <row r="36" spans="1:14">
      <c r="A36" s="358" t="s">
        <v>1049</v>
      </c>
      <c r="B36" s="583" t="s">
        <v>1050</v>
      </c>
      <c r="C36" s="583"/>
      <c r="D36" s="583"/>
      <c r="E36" s="583"/>
      <c r="F36" s="583"/>
      <c r="G36" s="361"/>
      <c r="H36" s="362"/>
      <c r="I36" s="361"/>
      <c r="J36" s="361"/>
      <c r="K36" s="361"/>
      <c r="L36" s="361"/>
      <c r="M36" s="361"/>
      <c r="N36" s="361"/>
    </row>
    <row r="37" spans="1:14">
      <c r="A37" s="358" t="s">
        <v>1051</v>
      </c>
      <c r="B37" s="583" t="s">
        <v>1052</v>
      </c>
      <c r="C37" s="583"/>
      <c r="D37" s="583"/>
      <c r="E37" s="583"/>
      <c r="F37" s="583"/>
      <c r="G37" s="361"/>
      <c r="H37" s="362"/>
      <c r="I37" s="361"/>
      <c r="J37" s="361"/>
      <c r="K37" s="361"/>
      <c r="L37" s="361"/>
      <c r="M37" s="361"/>
      <c r="N37" s="361"/>
    </row>
    <row r="38" spans="1:14">
      <c r="A38" s="358" t="s">
        <v>1053</v>
      </c>
      <c r="B38" s="583" t="s">
        <v>1054</v>
      </c>
      <c r="C38" s="583"/>
      <c r="D38" s="583"/>
      <c r="E38" s="583"/>
      <c r="F38" s="583"/>
      <c r="G38" s="361"/>
      <c r="H38" s="362"/>
      <c r="I38" s="361"/>
      <c r="J38" s="361"/>
      <c r="K38" s="361"/>
      <c r="L38" s="361"/>
      <c r="M38" s="361"/>
      <c r="N38" s="361"/>
    </row>
    <row r="39" spans="1:14">
      <c r="A39" s="358" t="s">
        <v>1055</v>
      </c>
      <c r="B39" s="583" t="s">
        <v>1056</v>
      </c>
      <c r="C39" s="583"/>
      <c r="D39" s="583"/>
      <c r="E39" s="583"/>
      <c r="F39" s="583"/>
      <c r="G39" s="361"/>
      <c r="H39" s="362"/>
      <c r="I39" s="361"/>
      <c r="J39" s="361"/>
      <c r="K39" s="361"/>
      <c r="L39" s="361"/>
      <c r="M39" s="361"/>
      <c r="N39" s="361"/>
    </row>
    <row r="41" spans="1:14">
      <c r="A41" s="587" t="s">
        <v>1057</v>
      </c>
      <c r="B41" s="587"/>
      <c r="C41" s="587"/>
      <c r="D41" s="587"/>
      <c r="E41" s="587"/>
      <c r="F41" s="587"/>
      <c r="G41" s="362">
        <f>+SUM(G4:G39)</f>
        <v>0</v>
      </c>
      <c r="H41" s="362">
        <f t="shared" ref="H41:M41" si="2">+SUM(H4:H39)</f>
        <v>0</v>
      </c>
      <c r="I41" s="362">
        <f t="shared" si="2"/>
        <v>13594000</v>
      </c>
      <c r="J41" s="362">
        <f t="shared" si="2"/>
        <v>0</v>
      </c>
      <c r="K41" s="362">
        <f t="shared" si="2"/>
        <v>13594000</v>
      </c>
      <c r="L41" s="362">
        <f t="shared" si="2"/>
        <v>0</v>
      </c>
      <c r="M41" s="362">
        <f t="shared" si="2"/>
        <v>13594000</v>
      </c>
      <c r="N41" s="361"/>
    </row>
    <row r="43" spans="1:14" ht="30">
      <c r="F43" s="364"/>
      <c r="G43" s="364"/>
      <c r="H43" s="365" t="s">
        <v>1058</v>
      </c>
      <c r="I43" s="366"/>
      <c r="J43" s="366"/>
      <c r="K43" s="366"/>
      <c r="L43" s="365" t="s">
        <v>1059</v>
      </c>
    </row>
    <row r="44" spans="1:14">
      <c r="A44" t="s">
        <v>622</v>
      </c>
      <c r="E44" s="367">
        <v>0.14000000000000001</v>
      </c>
      <c r="F44" s="364">
        <f>+$G$41*E44</f>
        <v>0</v>
      </c>
      <c r="G44" s="364"/>
      <c r="H44" s="368">
        <f>+F44+F45</f>
        <v>0</v>
      </c>
      <c r="J44" s="364"/>
      <c r="K44" s="364"/>
      <c r="L44" s="368">
        <f>+H44-L41</f>
        <v>0</v>
      </c>
    </row>
    <row r="45" spans="1:14">
      <c r="A45" t="s">
        <v>1060</v>
      </c>
      <c r="E45" s="367">
        <v>0.02</v>
      </c>
      <c r="F45" s="364">
        <f t="shared" ref="F45:F49" si="3">+$G$41*E45</f>
        <v>0</v>
      </c>
      <c r="G45" s="369">
        <f>+L14+L15</f>
        <v>0</v>
      </c>
      <c r="H45" s="364"/>
      <c r="I45" s="364"/>
      <c r="J45" s="364"/>
      <c r="K45" s="364"/>
      <c r="L45" s="364"/>
    </row>
    <row r="46" spans="1:14">
      <c r="A46" t="s">
        <v>1061</v>
      </c>
      <c r="E46" s="367">
        <v>0.1</v>
      </c>
      <c r="F46" s="364">
        <f t="shared" si="3"/>
        <v>0</v>
      </c>
      <c r="G46" s="364"/>
      <c r="H46" s="364"/>
      <c r="I46" s="364"/>
      <c r="J46" s="364"/>
      <c r="K46" s="364"/>
      <c r="L46" s="364"/>
    </row>
    <row r="47" spans="1:14">
      <c r="A47" t="s">
        <v>1062</v>
      </c>
      <c r="E47" s="367">
        <v>0.62</v>
      </c>
      <c r="F47" s="364">
        <f t="shared" si="3"/>
        <v>0</v>
      </c>
      <c r="G47" s="364"/>
      <c r="H47" s="364"/>
      <c r="I47" s="364"/>
      <c r="J47" s="364"/>
      <c r="K47" s="364"/>
      <c r="L47" s="364"/>
    </row>
    <row r="48" spans="1:14">
      <c r="A48" t="s">
        <v>1063</v>
      </c>
      <c r="E48" s="367">
        <v>0.02</v>
      </c>
      <c r="F48" s="364">
        <f t="shared" si="3"/>
        <v>0</v>
      </c>
      <c r="G48" s="364"/>
      <c r="H48" s="364"/>
      <c r="I48" s="364"/>
      <c r="J48" s="364"/>
      <c r="K48" s="364"/>
      <c r="L48" s="364"/>
    </row>
    <row r="49" spans="1:12">
      <c r="A49" t="s">
        <v>1064</v>
      </c>
      <c r="E49" s="367">
        <v>0.1</v>
      </c>
      <c r="F49" s="364">
        <f t="shared" si="3"/>
        <v>0</v>
      </c>
      <c r="G49" s="364"/>
      <c r="H49" s="364"/>
      <c r="I49" s="364"/>
      <c r="J49" s="364"/>
      <c r="K49" s="364"/>
      <c r="L49" s="364"/>
    </row>
    <row r="50" spans="1:12">
      <c r="E50" s="367">
        <f>SUM(E44:E49)</f>
        <v>1</v>
      </c>
      <c r="F50" s="364"/>
      <c r="G50" s="364"/>
      <c r="H50" s="364"/>
      <c r="I50" s="364"/>
      <c r="J50" s="364"/>
      <c r="K50" s="364"/>
      <c r="L50" s="364"/>
    </row>
  </sheetData>
  <mergeCells count="38">
    <mergeCell ref="B39:F39"/>
    <mergeCell ref="A41:F41"/>
    <mergeCell ref="B33:F33"/>
    <mergeCell ref="B34:F34"/>
    <mergeCell ref="B35:F35"/>
    <mergeCell ref="B36:F36"/>
    <mergeCell ref="B37:F37"/>
    <mergeCell ref="B38:F38"/>
    <mergeCell ref="B32:F32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20:F20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8:F8"/>
    <mergeCell ref="B2:F2"/>
    <mergeCell ref="B4:F4"/>
    <mergeCell ref="B5:F5"/>
    <mergeCell ref="B6:F6"/>
    <mergeCell ref="B7:F7"/>
  </mergeCells>
  <conditionalFormatting sqref="G45">
    <cfRule type="expression" dxfId="3" priority="3">
      <formula>$G$45&lt;$H$45</formula>
    </cfRule>
    <cfRule type="expression" dxfId="2" priority="4">
      <formula>$G$45&gt;$H$45</formula>
    </cfRule>
  </conditionalFormatting>
  <conditionalFormatting sqref="L44">
    <cfRule type="expression" dxfId="1" priority="1">
      <formula>$M$44&gt;0</formula>
    </cfRule>
    <cfRule type="expression" dxfId="0" priority="2">
      <formula>$M$44&lt;0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showGridLines="0" workbookViewId="0">
      <selection activeCell="B11" sqref="B11"/>
    </sheetView>
  </sheetViews>
  <sheetFormatPr baseColWidth="10" defaultRowHeight="1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>
      <c r="B1" s="280" t="s">
        <v>432</v>
      </c>
      <c r="C1" s="280"/>
      <c r="D1" s="284"/>
      <c r="E1" s="284"/>
      <c r="F1" s="284"/>
    </row>
    <row r="2" spans="2:6">
      <c r="B2" s="280" t="s">
        <v>433</v>
      </c>
      <c r="C2" s="280"/>
      <c r="D2" s="284"/>
      <c r="E2" s="284"/>
      <c r="F2" s="284"/>
    </row>
    <row r="3" spans="2:6">
      <c r="B3" s="281"/>
      <c r="C3" s="281"/>
      <c r="D3" s="285"/>
      <c r="E3" s="285"/>
      <c r="F3" s="285"/>
    </row>
    <row r="4" spans="2:6" ht="45">
      <c r="B4" s="281" t="s">
        <v>434</v>
      </c>
      <c r="C4" s="281"/>
      <c r="D4" s="285"/>
      <c r="E4" s="285"/>
      <c r="F4" s="285"/>
    </row>
    <row r="5" spans="2:6">
      <c r="B5" s="281"/>
      <c r="C5" s="281"/>
      <c r="D5" s="285"/>
      <c r="E5" s="285"/>
      <c r="F5" s="285"/>
    </row>
    <row r="6" spans="2:6" ht="30">
      <c r="B6" s="280" t="s">
        <v>435</v>
      </c>
      <c r="C6" s="280"/>
      <c r="D6" s="284"/>
      <c r="E6" s="284" t="s">
        <v>436</v>
      </c>
      <c r="F6" s="284" t="s">
        <v>437</v>
      </c>
    </row>
    <row r="7" spans="2:6" ht="15.75" thickBot="1">
      <c r="B7" s="281"/>
      <c r="C7" s="281"/>
      <c r="D7" s="285"/>
      <c r="E7" s="285"/>
      <c r="F7" s="285"/>
    </row>
    <row r="8" spans="2:6" ht="75.75" thickBot="1">
      <c r="B8" s="282" t="s">
        <v>438</v>
      </c>
      <c r="C8" s="283"/>
      <c r="D8" s="286"/>
      <c r="E8" s="286" t="s">
        <v>440</v>
      </c>
      <c r="F8" s="287" t="s">
        <v>439</v>
      </c>
    </row>
    <row r="9" spans="2:6" ht="15.75" thickBot="1">
      <c r="B9" s="281"/>
      <c r="C9" s="281"/>
      <c r="D9" s="285"/>
      <c r="E9" s="285"/>
      <c r="F9" s="285"/>
    </row>
    <row r="10" spans="2:6" ht="45.75" thickBot="1">
      <c r="B10" s="282" t="s">
        <v>441</v>
      </c>
      <c r="C10" s="283"/>
      <c r="D10" s="286"/>
      <c r="E10" s="286">
        <v>91</v>
      </c>
      <c r="F10" s="287" t="s">
        <v>439</v>
      </c>
    </row>
    <row r="11" spans="2:6">
      <c r="B11" s="281"/>
      <c r="C11" s="281"/>
      <c r="D11" s="285"/>
      <c r="E11" s="285"/>
      <c r="F11" s="285"/>
    </row>
    <row r="12" spans="2:6">
      <c r="B12" s="281"/>
      <c r="C12" s="281"/>
      <c r="D12" s="285"/>
      <c r="E12" s="285"/>
      <c r="F12" s="2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A7EA283426CA44826B8F5009AE2082" ma:contentTypeVersion="0" ma:contentTypeDescription="Create a new document." ma:contentTypeScope="" ma:versionID="247eab0cd7bfe6ee586462edcbf792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7738B1-8D48-4AD3-9343-0AAED0F48EF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341DA4-419E-4B0D-851F-7E97CE2DF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838428-A8BF-4950-B8CF-C771CD3BA3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TOTAL</vt:lpstr>
      <vt:lpstr>INGRESOS</vt:lpstr>
      <vt:lpstr>GASTOS MAS INVERSIONES</vt:lpstr>
      <vt:lpstr>Listas</vt:lpstr>
      <vt:lpstr>PUC</vt:lpstr>
      <vt:lpstr>Total Presupuesto</vt:lpstr>
      <vt:lpstr>Informe de compatibilidad</vt:lpstr>
      <vt:lpstr>GtosAdmin</vt:lpstr>
      <vt:lpstr>GtosInves</vt:lpstr>
      <vt:lpstr>GtosNoOper</vt:lpstr>
      <vt:lpstr>GtosPos</vt:lpstr>
      <vt:lpstr>GtosPre</vt:lpstr>
      <vt:lpstr>InverExt</vt:lpstr>
      <vt:lpstr>InverInvest</vt:lpstr>
      <vt:lpstr>InverPos</vt:lpstr>
      <vt:lpstr>InverPre</vt:lpstr>
      <vt:lpstr>Inversiones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J. Ortegon</dc:creator>
  <cp:lastModifiedBy>Gloria Amparo Sanchez</cp:lastModifiedBy>
  <cp:lastPrinted>2019-05-24T21:08:40Z</cp:lastPrinted>
  <dcterms:created xsi:type="dcterms:W3CDTF">2017-07-10T19:52:01Z</dcterms:created>
  <dcterms:modified xsi:type="dcterms:W3CDTF">2020-02-11T21:00:48Z</dcterms:modified>
</cp:coreProperties>
</file>